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70A04D71-B2DB-9C47-ADDE-07938B22C3EF}" xr6:coauthVersionLast="47" xr6:coauthVersionMax="47" xr10:uidLastSave="{00000000-0000-0000-0000-000000000000}"/>
  <bookViews>
    <workbookView xWindow="1760" yWindow="3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<sst xmlns="http://schemas.openxmlformats.org/spreadsheetml/2006/main" count="520" uniqueCount="267">
  <si>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</si>
  <si>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</si>
  <si>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</si>
  <si>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</si>
  <si>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</si>
  <si>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</si>
  <si>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</si>
  <si>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</si>
  <si>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</si>
  <si>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</si>
  <si>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</si>
  <si>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</si>
  <si>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</si>
  <si>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</si>
  <si>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</si>
  <si>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</si>
  <si>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</si>
  <si>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</si>
  <si>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</si>
  <si>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</si>
  <si>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</si>
  <si>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</si>
  <si>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</si>
  <si>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</si>
  <si>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</si>
  <si>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</si>
  <si>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</si>
  <si>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</si>
  <si>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</si>
  <si>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</si>
  <si>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</si>
  <si>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</si>
  <si>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</si>
  <si>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</si>
  <si>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</si>
  <si>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</si>
  <si>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</si>
  <si>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</si>
  <si>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</si>
  <si>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</si>
  <si>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</si>
  <si>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</si>
  <si>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</si>
  <si>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</si>
  <si>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</si>
  <si>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</si>
  <si>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</si>
  <si>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</si>
  <si>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</si>
  <si>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</si>
  <si>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</si>
  <si>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</si>
  <si>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</si>
  <si>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</si>
  <si>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</si>
  <si>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</si>
  <si>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</si>
  <si>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</si>
  <si>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</si>
  <si>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</si>
  <si>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</si>
  <si>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</si>
  <si>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</si>
  <si>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</si>
  <si>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</si>
  <si>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</si>
  <si>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</si>
  <si>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</si>
  <si>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</si>
  <si>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</si>
  <si>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</si>
  <si>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</si>
  <si>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</si>
  <si>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</si>
  <si>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</si>
  <si>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</si>
  <si>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</si>
  <si>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</si>
  <si>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</si>
  <si>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</si>
  <si>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</si>
  <si>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</si>
  <si>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</si>
  <si>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</si>
  <si>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</si>
  <si>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</si>
  <si>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</si>
  <si>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</si>
  <si>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</si>
  <si>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</si>
  <si>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</si>
  <si>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</si>
  <si>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</si>
  <si>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</si>
  <si>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</si>
  <si>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</si>
  <si>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</si>
  <si>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</si>
  <si>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</si>
  <si>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</si>
  <si>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</si>
  <si>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</si>
  <si>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</si>
  <si>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</si>
  <si>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</si>
  <si>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</si>
  <si>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</si>
  <si>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</si>
  <si>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</si>
  <si>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</si>
  <si>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</si>
  <si>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</si>
  <si>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</si>
  <si>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</si>
  <si>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</si>
  <si>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</si>
  <si>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</si>
  <si>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</si>
  <si>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</si>
  <si>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</si>
  <si>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</si>
  <si>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</si>
  <si>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</si>
  <si>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</si>
  <si>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</si>
  <si>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</si>
  <si>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</si>
  <si>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</si>
  <si>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</si>
  <si>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</si>
  <si>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</si>
  <si>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</si>
  <si>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</si>
  <si>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</si>
  <si>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</si>
  <si>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</si>
  <si>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</si>
  <si>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</si>
  <si>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</si>
  <si>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</si>
  <si>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</si>
  <si>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</si>
  <si>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</si>
  <si>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</si>
  <si>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</si>
  <si>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</si>
  <si>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</si>
  <si>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</si>
  <si>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</si>
  <si>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</si>
  <si>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</si>
  <si>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</si>
  <si>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</si>
  <si>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</si>
  <si>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</si>
  <si>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</si>
  <si>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</si>
  <si>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</si>
  <si>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</si>
  <si>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</si>
  <si>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</si>
  <si>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</si>
  <si>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</si>
  <si>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</si>
  <si>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</si>
  <si>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</si>
  <si>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</si>
  <si>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</si>
  <si>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</si>
  <si>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</si>
  <si>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</si>
  <si>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</si>
  <si>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</si>
  <si>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</si>
  <si>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</si>
  <si>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</si>
  <si>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</si>
  <si>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</si>
  <si>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</si>
  <si>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</si>
  <si>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</si>
  <si>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</si>
  <si>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</si>
  <si>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</si>
  <si>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</si>
  <si>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</si>
  <si>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</si>
  <si>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</si>
  <si>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</si>
  <si>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</si>
  <si>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</si>
  <si>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</si>
  <si>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</si>
  <si>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</si>
  <si>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</si>
  <si>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</si>
  <si>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</si>
  <si>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</si>
  <si>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</si>
  <si>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</si>
  <si>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</si>
  <si>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</si>
  <si>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</si>
  <si>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</si>
  <si>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</si>
  <si>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</si>
  <si>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</si>
  <si>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</si>
  <si>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</si>
  <si>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</si>
  <si>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</si>
  <si>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</si>
  <si>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</si>
  <si>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</si>
  <si>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</si>
  <si>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</si>
  <si>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</si>
  <si>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</si>
  <si>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</si>
  <si>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</si>
  <si>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</si>
  <si>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</si>
  <si>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</si>
  <si>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</si>
  <si>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</si>
  <si>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</si>
  <si>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</si>
  <si>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</si>
  <si>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</si>
  <si>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</si>
  <si>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</si>
  <si>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</si>
  <si>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</si>
  <si>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</si>
  <si>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</si>
  <si>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</si>
  <si>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</si>
  <si>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</si>
  <si>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</si>
  <si>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</si>
  <si>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</si>
  <si>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</si>
  <si>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</si>
  <si>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</si>
  <si>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</si>
  <si>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</si>
  <si>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</si>
  <si>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</si>
  <si>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</si>
  <si>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</si>
  <si>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</si>
  <si>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</si>
  <si>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</si>
  <si>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</si>
  <si>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</si>
  <si>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</si>
  <si>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</si>
  <si>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</si>
  <si>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</si>
  <si>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</si>
  <si>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</si>
  <si>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</si>
  <si>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</si>
  <si>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</si>
  <si>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</si>
  <si>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</si>
  <si>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15,22,21,23,14,30,28,32,20,7,1,26,12,4,27,19,2,3,31,13,24,10,9,5,8,25,11,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</si>
</sst>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15,22,21,23,14,30,28,32,20,7,1,26,12,4,27,19,2,3,31,13,24,10,9,5,8,25,11,,,,,,,,,,,,,,,,,,,,,,,,,,,,,,,,,,,,,,,,,,,,,,,,,,,,,,,,,,,,,,,,,,,,,,,,,,,,,,,,,,,,,,,,,,,,,,,,,,,,,,,,,,,,,,,,,,,,,,,,,,,,,,,,,,,,,,,,,,,,,,,,,,,,,,,,,,,,,,,</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28</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31.98 and   ?%  off best known sol.  Check sum: index sum in cell HI1 = 442 vs. sum of 1,…,n = 528; Overcapacity = 0. No. of stops = 27 feasibility = 1</v>
      </c>
      <c r="HS1" s="215" t="s">
        <v>262</v>
      </c>
      <c r="HT1" s="485" t="str">
        <f>SUBSTITUTE(SUBSTITUTE(","&amp;HI1,","&amp;MID(HS1,1,FIND(",",HS1)-1)&amp;",",",*****"&amp;MID(HS1,1,FIND(",",HS1)-1)&amp;","),    ","&amp;MID(HS1,FIND(",",HS1)+1,LEN(HS1)-FIND(",",HS1))&amp;",",",*****"&amp;MID(HS1,FIND(",",HS1)+1,LEN(HS1)-FIND(",",HS1))&amp;",")</f>
        <v>,15,22,21,23,14,30,28,32,*****20,7,1,26,12,4,27,19,2,3,31,13,24,10,9,5,8,25,11,</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15,22,21,23,14,30,28,32,20,7,1,26,12,4,27,19,2,3,31,13,24,10,9,5,8,25,11,,,,,,,,,,,,,,,,,,,,,,,,,,,,,,,,,,,,,,,,,,,,,,,,,,,,,,,,,,,,,,,,,,,,,,,,,,,,,,,,,,,,,,,,,,,,,,,,,,,,,,,,,,,,,,,,,,,,,,,,,,,,,,,,,,,,,,,,,,,,,,,,,,,,,,,,,,,,,,,,</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108.55  1  7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31.98</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510" t="str">
        <f>IF(MID(GW4,1,4)="No b","NBR or NFS",TRIM(MID(GW4,FIND("i=",GW4)+2,5)))</f>
        <v>28</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31.98</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31.98,33.75,0,0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31.98,33.75,0,1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31.98</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27</v>
      </c>
      <c r="HQ6" s="85">
        <f>IF(ISNUMBER(HP6),SUMIF($HK$6:$HK$190,HO6,$HM$6:$HM$190),"")</f>
        <v>31.98</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9:14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9:16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9:25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9:30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9:32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9:32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9:33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9:33 AM, 8:30 AM, 1</v>
      </c>
      <c r="JE16" s="1"/>
      <c r="JG16" s="1" t="str">
        <f t="shared" si="51"/>
        <v/>
      </c>
      <c r="JN16" s="1"/>
    </row>
    <row r="17" spans="1:274" ht="17" thickBot="1" x14ac:dyDescent="0.25">
      <c r="A17" s="282">
        <f>+Input!D30</f>
        <v>1.25</v>
      </c>
      <c r="B17" s="1">
        <v>12</v>
      </c>
      <c r="C17" s="188">
        <f t="shared" si="4"/>
        <v>1</v>
      </c>
      <c r="D17" s="54">
        <f t="shared" si="5"/>
        <v>26</v>
      </c>
      <c r="E17" s="18">
        <f t="shared" si="6"/>
        <v>3.58</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26</v>
      </c>
      <c r="HM17" s="108" cm="1">
        <f t="array" ref="HM17">IF(HJ17&lt;=$HH$1-1,IF(HK17&lt;&gt;HK16,INDEX($M$6:$GP$190,1,HL17+1),INDEX($M$6:$GP$190,MIN(HL17,HL16)+1,MAX(HL17,HL16)+1))+IF(HK17&lt;&gt;HK18,INDEX($M$6:$GP$190,1,HL17+1),0),"")</f>
        <v>3.58</v>
      </c>
      <c r="HN17" s="396" t="str">
        <f ca="1">IF(ISNUMBER(HL17),'Vehicle site info'!AK20,"")</f>
        <v>9:41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26</v>
      </c>
      <c r="IZ17" s="223" cm="1">
        <f t="array" ref="IZ17">IF(IW17&lt;=$HH$1-1,
IF(IX17&lt;&gt;IX16,
INDEX($M$6:$GP$190,1,IY17+1),INDEX($M$6:$GP$190,MIN(IY17,IY16)+1,MAX(IY17,IY16)+1))+IF(IX17&lt;&gt;IX18,INDEX($M$6:$GP$190,1,IY17+1),0),"")</f>
        <v>3.58</v>
      </c>
      <c r="JA17" s="7" t="str">
        <f t="shared" ca="1" si="50"/>
        <v>9:41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12</v>
      </c>
      <c r="E18" s="18">
        <f t="shared" si="6"/>
        <v>1.1599999999999999</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37</v>
      </c>
      <c r="HJ18" s="29">
        <v>13</v>
      </c>
      <c r="HK18" s="85">
        <f t="shared" si="18"/>
        <v>1</v>
      </c>
      <c r="HL18" s="85">
        <f t="shared" si="40"/>
        <v>12</v>
      </c>
      <c r="HM18" s="108" cm="1">
        <f t="array" ref="HM18">IF(HJ18&lt;=$HH$1-1,IF(HK18&lt;&gt;HK17,INDEX($M$6:$GP$190,1,HL18+1),INDEX($M$6:$GP$190,MIN(HL18,HL17)+1,MAX(HL18,HL17)+1))+IF(HK18&lt;&gt;HK19,INDEX($M$6:$GP$190,1,HL18+1),0),"")</f>
        <v>1.1599999999999999</v>
      </c>
      <c r="HN18" s="396" t="str">
        <f ca="1">IF(ISNUMBER(HL18),'Vehicle site info'!AK21,"")</f>
        <v>9:44 AM, 8:30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12</v>
      </c>
      <c r="IZ18" s="223" cm="1">
        <f t="array" ref="IZ18">IF(IW18&lt;=$HH$1-1,
IF(IX18&lt;&gt;IX17,
INDEX($M$6:$GP$190,1,IY18+1),INDEX($M$6:$GP$190,MIN(IY18,IY17)+1,MAX(IY18,IY17)+1))+IF(IX18&lt;&gt;IX19,INDEX($M$6:$GP$190,1,IY18+1),0),"")</f>
        <v>1.1599999999999999</v>
      </c>
      <c r="JA18" s="7" t="str">
        <f t="shared" ca="1" si="50"/>
        <v>9:44 AM, 8:30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2.11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4</v>
      </c>
      <c r="HM19" s="108" cm="1">
        <f t="array" ref="HM19">IF(HJ19&lt;=$HH$1-1,IF(HK19&lt;&gt;HK18,INDEX($M$6:$GP$190,1,HL19+1),INDEX($M$6:$GP$190,MIN(HL19,HL18)+1,MAX(HL19,HL18)+1))+IF(HK19&lt;&gt;HK20,INDEX($M$6:$GP$190,1,HL19+1),0),"")</f>
        <v>2.11</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4</v>
      </c>
      <c r="IZ19" s="223" cm="1">
        <f t="array" ref="IZ19">IF(IW19&lt;=$HH$1-1,
IF(IX19&lt;&gt;IX18,
INDEX($M$6:$GP$190,1,IY19+1),INDEX($M$6:$GP$190,MIN(IY19,IY18)+1,MAX(IY19,IY18)+1))+IF(IX19&lt;&gt;IX20,INDEX($M$6:$GP$190,1,IY19+1),0),"")</f>
        <v>2.11</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27</v>
      </c>
      <c r="E20" s="18">
        <f t="shared" si="6"/>
        <v>2.0099999999999998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42</v>
      </c>
      <c r="HJ20" s="29">
        <v>15</v>
      </c>
      <c r="HK20" s="85">
        <f t="shared" si="18"/>
        <v>1</v>
      </c>
      <c r="HL20" s="85">
        <f t="shared" si="40"/>
        <v>27</v>
      </c>
      <c r="HM20" s="108" cm="1">
        <f t="array" ref="HM20">IF(HJ20&lt;=$HH$1-1,IF(HK20&lt;&gt;HK19,INDEX($M$6:$GP$190,1,HL20+1),INDEX($M$6:$GP$190,MIN(HL20,HL19)+1,MAX(HL20,HL19)+1))+IF(HK20&lt;&gt;HK21,INDEX($M$6:$GP$190,1,HL20+1),0),"")</f>
        <v>2.0099999999999998</v>
      </c>
      <c r="HN20" s="396" t="str">
        <f ca="1">IF(ISNUMBER(HL20),'Vehicle site info'!AK23,"")</f>
        <v>9:54 AM, 8:00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27</v>
      </c>
      <c r="IZ20" s="223" cm="1">
        <f t="array" ref="IZ20">IF(IW20&lt;=$HH$1-1,
IF(IX20&lt;&gt;IX19,
INDEX($M$6:$GP$190,1,IY20+1),INDEX($M$6:$GP$190,MIN(IY20,IY19)+1,MAX(IY20,IY19)+1))+IF(IX20&lt;&gt;IX21,INDEX($M$6:$GP$190,1,IY20+1),0),"")</f>
        <v>2.0099999999999998</v>
      </c>
      <c r="JA20" s="7" t="str">
        <f t="shared" ca="1" si="50"/>
        <v>9:54 AM, 8:00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19</v>
      </c>
      <c r="E21" s="18">
        <f t="shared" si="6"/>
        <v>0.79</v>
      </c>
      <c r="F21" s="1">
        <f t="shared" ca="1" si="7"/>
        <v>1.25</v>
      </c>
      <c r="G21" s="1"/>
      <c r="H21" s="194"/>
      <c r="I21" s="191">
        <f>SUM(I6:I19)</f>
        <v>31.98</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45</v>
      </c>
      <c r="HJ21" s="29">
        <v>16</v>
      </c>
      <c r="HK21" s="85">
        <f t="shared" si="18"/>
        <v>1</v>
      </c>
      <c r="HL21" s="395">
        <f t="shared" si="40"/>
        <v>19</v>
      </c>
      <c r="HM21" s="108" cm="1">
        <f t="array" ref="HM21">IF(HJ21&lt;=$HH$1-1,IF(HK21&lt;&gt;HK20,INDEX($M$6:$GP$190,1,HL21+1),INDEX($M$6:$GP$190,MIN(HL21,HL20)+1,MAX(HL21,HL20)+1))+IF(HK21&lt;&gt;HK22,INDEX($M$6:$GP$190,1,HL21+1),0),"")</f>
        <v>0.79</v>
      </c>
      <c r="HN21" s="396" t="str">
        <f ca="1">IF(ISNUMBER(HL21),'Vehicle site info'!AK24,"")</f>
        <v>9:56 AM, 7:30 AM, 1</v>
      </c>
      <c r="HO21" s="127">
        <f>SUM(HM6:HM12)</f>
        <v>6.5399999999999991</v>
      </c>
      <c r="HP21" s="125">
        <f>SUM(HP6:HP20)</f>
        <v>27</v>
      </c>
      <c r="HQ21" s="412">
        <f>SUM(HQ6:HQ20)</f>
        <v>31.98</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19</v>
      </c>
      <c r="IZ21" s="223" cm="1">
        <f t="array" ref="IZ21">IF(IW21&lt;=$HH$1-1,
IF(IX21&lt;&gt;IX20,
INDEX($M$6:$GP$190,1,IY21+1),INDEX($M$6:$GP$190,MIN(IY21,IY20)+1,MAX(IY21,IY20)+1))+IF(IX21&lt;&gt;IX22,INDEX($M$6:$GP$190,1,IY21+1),0),"")</f>
        <v>0.79</v>
      </c>
      <c r="JA21" s="7" t="str">
        <f t="shared" ca="1" si="50"/>
        <v>9:56 AM, 7:30 AM, 1</v>
      </c>
    </row>
    <row r="22" spans="1:274" ht="17" thickBot="1" x14ac:dyDescent="0.25">
      <c r="A22" s="282">
        <f>+Input!D35</f>
        <v>1.25</v>
      </c>
      <c r="B22" s="1">
        <v>17</v>
      </c>
      <c r="C22" s="188">
        <f t="shared" si="4"/>
        <v>1</v>
      </c>
      <c r="D22" s="54">
        <f t="shared" si="5"/>
        <v>2</v>
      </c>
      <c r="E22" s="18">
        <f t="shared" si="6"/>
        <v>0.67</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47</v>
      </c>
      <c r="HJ22" s="29">
        <v>17</v>
      </c>
      <c r="HK22" s="85">
        <f t="shared" si="18"/>
        <v>1</v>
      </c>
      <c r="HL22" s="85">
        <f t="shared" si="40"/>
        <v>2</v>
      </c>
      <c r="HM22" s="108" cm="1">
        <f t="array" ref="HM22">IF(HJ22&lt;=$HH$1-1,IF(HK22&lt;&gt;HK21,INDEX($M$6:$GP$190,1,HL22+1),INDEX($M$6:$GP$190,MIN(HL22,HL21)+1,MAX(HL22,HL21)+1))+IF(HK22&lt;&gt;HK23,INDEX($M$6:$GP$190,1,HL22+1),0),"")</f>
        <v>0.67</v>
      </c>
      <c r="HN22" s="396" t="str">
        <f ca="1">IF(ISNUMBER(HL22),'Vehicle site info'!AK25,"")</f>
        <v>9:58 AM, 9:30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v>
      </c>
      <c r="IZ22" s="223" cm="1">
        <f t="array" ref="IZ22">IF(IW22&lt;=$HH$1-1,
IF(IX22&lt;&gt;IX21,
INDEX($M$6:$GP$190,1,IY22+1),INDEX($M$6:$GP$190,MIN(IY22,IY21)+1,MAX(IY22,IY21)+1))+IF(IX22&lt;&gt;IX23,INDEX($M$6:$GP$190,1,IY22+1),0),"")</f>
        <v>0.67</v>
      </c>
      <c r="JA22" s="7" t="str">
        <f t="shared" ca="1" si="50"/>
        <v>9:58 AM, 9:30 AM, 1</v>
      </c>
    </row>
    <row r="23" spans="1:274" ht="17" thickBot="1" x14ac:dyDescent="0.25">
      <c r="A23" s="282">
        <f>+Input!D36</f>
        <v>1.25</v>
      </c>
      <c r="B23" s="1">
        <v>18</v>
      </c>
      <c r="C23" s="188">
        <f t="shared" si="4"/>
        <v>1</v>
      </c>
      <c r="D23" s="54">
        <f t="shared" si="5"/>
        <v>3</v>
      </c>
      <c r="E23" s="18">
        <f t="shared" si="6"/>
        <v>1.19</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49</v>
      </c>
      <c r="HJ23" s="29">
        <v>18</v>
      </c>
      <c r="HK23" s="85">
        <f t="shared" si="18"/>
        <v>1</v>
      </c>
      <c r="HL23" s="395">
        <f t="shared" si="40"/>
        <v>3</v>
      </c>
      <c r="HM23" s="108" cm="1">
        <f t="array" ref="HM23">IF(HJ23&lt;=$HH$1-1,IF(HK23&lt;&gt;HK22,INDEX($M$6:$GP$190,1,HL23+1),INDEX($M$6:$GP$190,MIN(HL23,HL22)+1,MAX(HL23,HL22)+1))+IF(HK23&lt;&gt;HK24,INDEX($M$6:$GP$190,1,HL23+1),0),"")</f>
        <v>1.19</v>
      </c>
      <c r="HN23" s="396" t="str">
        <f ca="1">IF(ISNUMBER(HL23),'Vehicle site info'!AK26,"")</f>
        <v>10:00 AM, 10:00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v>
      </c>
      <c r="IZ23" s="223" cm="1">
        <f t="array" ref="IZ23">IF(IW23&lt;=$HH$1-1,
IF(IX23&lt;&gt;IX22,
INDEX($M$6:$GP$190,1,IY23+1),INDEX($M$6:$GP$190,MIN(IY23,IY22)+1,MAX(IY23,IY22)+1))+IF(IX23&lt;&gt;IX24,INDEX($M$6:$GP$190,1,IY23+1),0),"")</f>
        <v>1.19</v>
      </c>
      <c r="JA23" s="7" t="str">
        <f t="shared" ca="1" si="50"/>
        <v>10:00 AM, 10:00 AM, 1</v>
      </c>
    </row>
    <row r="24" spans="1:274" ht="18" thickBot="1" x14ac:dyDescent="0.25">
      <c r="A24" s="282">
        <f>+Input!D37</f>
        <v>1.25</v>
      </c>
      <c r="B24" s="1">
        <v>19</v>
      </c>
      <c r="C24" s="188">
        <f t="shared" si="4"/>
        <v>1</v>
      </c>
      <c r="D24" s="54">
        <f t="shared" si="5"/>
        <v>31</v>
      </c>
      <c r="E24" s="18">
        <f t="shared" si="6"/>
        <v>0.45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52</v>
      </c>
      <c r="HJ24" s="29">
        <v>19</v>
      </c>
      <c r="HK24" s="85">
        <f t="shared" si="18"/>
        <v>1</v>
      </c>
      <c r="HL24" s="85">
        <f t="shared" si="40"/>
        <v>31</v>
      </c>
      <c r="HM24" s="108" cm="1">
        <f t="array" ref="HM24">IF(HJ24&lt;=$HH$1-1,IF(HK24&lt;&gt;HK23,INDEX($M$6:$GP$190,1,HL24+1),INDEX($M$6:$GP$190,MIN(HL24,HL23)+1,MAX(HL24,HL23)+1))+IF(HK24&lt;&gt;HK25,INDEX($M$6:$GP$190,1,HL24+1),0),"")</f>
        <v>0.45</v>
      </c>
      <c r="HN24" s="396" t="str">
        <f ca="1">IF(ISNUMBER(HL24),'Vehicle site info'!AK27,"")</f>
        <v>10:01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31</v>
      </c>
      <c r="IZ24" s="223" cm="1">
        <f t="array" ref="IZ24">IF(IW24&lt;=$HH$1-1,
IF(IX24&lt;&gt;IX23,
INDEX($M$6:$GP$190,1,IY24+1),INDEX($M$6:$GP$190,MIN(IY24,IY23)+1,MAX(IY24,IY23)+1))+IF(IX24&lt;&gt;IX25,INDEX($M$6:$GP$190,1,IY24+1),0),"")</f>
        <v>0.45</v>
      </c>
      <c r="JA24" s="7" t="str">
        <f t="shared" ca="1" si="50"/>
        <v>10:01 AM, 6:00 AM, 1</v>
      </c>
    </row>
    <row r="25" spans="1:274" ht="17" thickBot="1" x14ac:dyDescent="0.25">
      <c r="A25" s="282">
        <f>+Input!D38</f>
        <v>1.25</v>
      </c>
      <c r="B25" s="1">
        <v>20</v>
      </c>
      <c r="C25" s="188">
        <f t="shared" si="4"/>
        <v>1</v>
      </c>
      <c r="D25" s="54">
        <f t="shared" si="5"/>
        <v>13</v>
      </c>
      <c r="E25" s="18">
        <f t="shared" si="6"/>
        <v>0.73</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55</v>
      </c>
      <c r="HJ25" s="29">
        <v>20</v>
      </c>
      <c r="HK25" s="85">
        <f t="shared" si="18"/>
        <v>1</v>
      </c>
      <c r="HL25" s="85">
        <f t="shared" si="40"/>
        <v>13</v>
      </c>
      <c r="HM25" s="108" cm="1">
        <f t="array" ref="HM25">IF(HJ25&lt;=$HH$1-1,IF(HK25&lt;&gt;HK24,INDEX($M$6:$GP$190,1,HL25+1),INDEX($M$6:$GP$190,MIN(HL25,HL24)+1,MAX(HL25,HL24)+1))+IF(HK25&lt;&gt;HK26,INDEX($M$6:$GP$190,1,HL25+1),0),"")</f>
        <v>0.73</v>
      </c>
      <c r="HN25" s="396" t="str">
        <f ca="1">IF(ISNUMBER(HL25),'Vehicle site info'!AK28,"")</f>
        <v>10:03 AM, 6:00 AM, 1</v>
      </c>
      <c r="HO25" s="93"/>
      <c r="HP25" s="199">
        <v>25</v>
      </c>
      <c r="HQ25" s="200">
        <v>11</v>
      </c>
      <c r="HR25" s="29">
        <f ca="1">OFFSET($L$5,MIN(HP25,HQ25)+1,MAX(HP25,HQ25)+1)</f>
        <v>1.1599999999999999</v>
      </c>
      <c r="HS25" s="5">
        <f ca="1">+(HR25/Input!$D$13)*60</f>
        <v>2.7839999999999998</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13</v>
      </c>
      <c r="IZ25" s="223" cm="1">
        <f t="array" ref="IZ25">IF(IW25&lt;=$HH$1-1,
IF(IX25&lt;&gt;IX24,
INDEX($M$6:$GP$190,1,IY25+1),INDEX($M$6:$GP$190,MIN(IY25,IY24)+1,MAX(IY25,IY24)+1))+IF(IX25&lt;&gt;IX26,INDEX($M$6:$GP$190,1,IY25+1),0),"")</f>
        <v>0.73</v>
      </c>
      <c r="JA25" s="7" t="str">
        <f t="shared" ca="1" si="50"/>
        <v>10:03 AM, 6:00 AM, 1</v>
      </c>
    </row>
    <row r="26" spans="1:274" ht="17" thickBot="1" x14ac:dyDescent="0.25">
      <c r="A26" s="282">
        <f>+Input!D39</f>
        <v>1.25</v>
      </c>
      <c r="B26" s="1">
        <v>21</v>
      </c>
      <c r="C26" s="188">
        <f t="shared" si="4"/>
        <v>1</v>
      </c>
      <c r="D26" s="54">
        <f t="shared" si="5"/>
        <v>24</v>
      </c>
      <c r="E26" s="18">
        <f t="shared" si="6"/>
        <v>7.0000000000000007E-2</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58</v>
      </c>
      <c r="HJ26" s="29">
        <v>21</v>
      </c>
      <c r="HK26" s="85">
        <f t="shared" si="18"/>
        <v>1</v>
      </c>
      <c r="HL26" s="85">
        <f t="shared" si="40"/>
        <v>24</v>
      </c>
      <c r="HM26" s="108" cm="1">
        <f t="array" ref="HM26">IF(HJ26&lt;=$HH$1-1,IF(HK26&lt;&gt;HK25,INDEX($M$6:$GP$190,1,HL26+1),INDEX($M$6:$GP$190,MIN(HL26,HL25)+1,MAX(HL26,HL25)+1))+IF(HK26&lt;&gt;HK27,INDEX($M$6:$GP$190,1,HL26+1),0),"")</f>
        <v>7.0000000000000007E-2</v>
      </c>
      <c r="HN26" s="396" t="str">
        <f ca="1">IF(ISNUMBER(HL26),'Vehicle site info'!AK29,"")</f>
        <v>10:03 AM, 9:00 AM, 1</v>
      </c>
      <c r="HO26" s="92"/>
      <c r="HP26" s="199">
        <v>11</v>
      </c>
      <c r="HQ26" s="200">
        <v>0</v>
      </c>
      <c r="HR26" s="29">
        <f ca="1">OFFSET($L$5,MIN(HP26,HQ26)+1,MAX(HP26,HQ26)+1)</f>
        <v>3.56</v>
      </c>
      <c r="HS26" s="5">
        <f ca="1">+(HR26/Input!$D$13)*60</f>
        <v>8.5440000000000005</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24</v>
      </c>
      <c r="IZ26" s="223" cm="1">
        <f t="array" ref="IZ26">IF(IW26&lt;=$HH$1-1,
IF(IX26&lt;&gt;IX25,
INDEX($M$6:$GP$190,1,IY26+1),INDEX($M$6:$GP$190,MIN(IY26,IY25)+1,MAX(IY26,IY25)+1))+IF(IX26&lt;&gt;IX27,INDEX($M$6:$GP$190,1,IY26+1),0),"")</f>
        <v>7.0000000000000007E-2</v>
      </c>
      <c r="JA26" s="7" t="str">
        <f t="shared" ca="1" si="50"/>
        <v>10:03 AM, 9:00 AM, 1</v>
      </c>
    </row>
    <row r="27" spans="1:274" ht="17" thickBot="1" x14ac:dyDescent="0.25">
      <c r="A27" s="282">
        <f>+Input!D40</f>
        <v>1.25</v>
      </c>
      <c r="B27" s="1">
        <v>22</v>
      </c>
      <c r="C27" s="188">
        <f t="shared" si="4"/>
        <v>1</v>
      </c>
      <c r="D27" s="54">
        <f t="shared" si="5"/>
        <v>10</v>
      </c>
      <c r="E27" s="18">
        <f t="shared" si="6"/>
        <v>0.18</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61</v>
      </c>
      <c r="HJ27" s="29">
        <v>22</v>
      </c>
      <c r="HK27" s="85">
        <f t="shared" si="18"/>
        <v>1</v>
      </c>
      <c r="HL27" s="85">
        <f t="shared" si="40"/>
        <v>10</v>
      </c>
      <c r="HM27" s="108" cm="1">
        <f t="array" ref="HM27">IF(HJ27&lt;=$HH$1-1,IF(HK27&lt;&gt;HK26,INDEX($M$6:$GP$190,1,HL27+1),INDEX($M$6:$GP$190,MIN(HL27,HL26)+1,MAX(HL27,HL26)+1))+IF(HK27&lt;&gt;HK28,INDEX($M$6:$GP$190,1,HL27+1),0),"")</f>
        <v>0.18</v>
      </c>
      <c r="HN27" s="396" t="str">
        <f ca="1">IF(ISNUMBER(HL27),'Vehicle site info'!AK30,"")</f>
        <v>10:04 AM, 6:00 AM, 1</v>
      </c>
      <c r="HO27" s="450"/>
      <c r="HP27" s="40"/>
      <c r="HR27" s="30">
        <f ca="1">SUM(HR25:HR26)</f>
        <v>4.72</v>
      </c>
      <c r="HS27" s="30">
        <f ca="1">SUM(HS25:HS26)</f>
        <v>11.327999999999999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10</v>
      </c>
      <c r="IZ27" s="223" cm="1">
        <f t="array" ref="IZ27">IF(IW27&lt;=$HH$1-1,
IF(IX27&lt;&gt;IX26,
INDEX($M$6:$GP$190,1,IY27+1),INDEX($M$6:$GP$190,MIN(IY27,IY26)+1,MAX(IY27,IY26)+1))+IF(IX27&lt;&gt;IX28,INDEX($M$6:$GP$190,1,IY27+1),0),"")</f>
        <v>0.18</v>
      </c>
      <c r="JA27" s="7" t="str">
        <f t="shared" ca="1" si="50"/>
        <v>10:04 AM, 6:00 AM, 1</v>
      </c>
    </row>
    <row r="28" spans="1:274" ht="17" thickBot="1" x14ac:dyDescent="0.25">
      <c r="A28" s="282">
        <f>+Input!D41</f>
        <v>1.25</v>
      </c>
      <c r="B28" s="1">
        <v>23</v>
      </c>
      <c r="C28" s="188">
        <f t="shared" si="4"/>
        <v>1</v>
      </c>
      <c r="D28" s="54">
        <f t="shared" si="5"/>
        <v>9</v>
      </c>
      <c r="E28" s="18">
        <f t="shared" si="6"/>
        <v>0.05</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63</v>
      </c>
      <c r="HJ28" s="29">
        <v>23</v>
      </c>
      <c r="HK28" s="85">
        <f t="shared" si="18"/>
        <v>1</v>
      </c>
      <c r="HL28" s="85">
        <f t="shared" si="40"/>
        <v>9</v>
      </c>
      <c r="HM28" s="108" cm="1">
        <f t="array" ref="HM28">IF(HJ28&lt;=$HH$1-1,IF(HK28&lt;&gt;HK27,INDEX($M$6:$GP$190,1,HL28+1),INDEX($M$6:$GP$190,MIN(HL28,HL27)+1,MAX(HL28,HL27)+1))+IF(HK28&lt;&gt;HK29,INDEX($M$6:$GP$190,1,HL28+1),0),"")</f>
        <v>0.05</v>
      </c>
      <c r="HN28" s="396" t="str">
        <f ca="1">IF(ISNUMBER(HL28),'Vehicle site info'!AK31,"")</f>
        <v>10:04 AM,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9</v>
      </c>
      <c r="IZ28" s="223" cm="1">
        <f t="array" ref="IZ28">IF(IW28&lt;=$HH$1-1,
IF(IX28&lt;&gt;IX27,
INDEX($M$6:$GP$190,1,IY28+1),INDEX($M$6:$GP$190,MIN(IY28,IY27)+1,MAX(IY28,IY27)+1))+IF(IX28&lt;&gt;IX29,INDEX($M$6:$GP$190,1,IY28+1),0),"")</f>
        <v>0.05</v>
      </c>
      <c r="JA28" s="7" t="str">
        <f t="shared" ca="1" si="50"/>
        <v>10:04 AM, 9:00 AM, 1</v>
      </c>
    </row>
    <row r="29" spans="1:274" ht="17" thickBot="1" x14ac:dyDescent="0.25">
      <c r="A29" s="282">
        <f>+Input!D42</f>
        <v>1.25</v>
      </c>
      <c r="B29" s="1">
        <v>24</v>
      </c>
      <c r="C29" s="188">
        <f t="shared" si="4"/>
        <v>1</v>
      </c>
      <c r="D29" s="54">
        <f t="shared" si="5"/>
        <v>5</v>
      </c>
      <c r="E29" s="18">
        <f t="shared" si="6"/>
        <v>0.36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65</v>
      </c>
      <c r="HJ29" s="29">
        <v>24</v>
      </c>
      <c r="HK29" s="85">
        <f t="shared" si="18"/>
        <v>1</v>
      </c>
      <c r="HL29" s="85">
        <f t="shared" si="40"/>
        <v>5</v>
      </c>
      <c r="HM29" s="108" cm="1">
        <f t="array" ref="HM29">IF(HJ29&lt;=$HH$1-1,IF(HK29&lt;&gt;HK28,INDEX($M$6:$GP$190,1,HL29+1),INDEX($M$6:$GP$190,MIN(HL29,HL28)+1,MAX(HL29,HL28)+1))+IF(HK29&lt;&gt;HK30,INDEX($M$6:$GP$190,1,HL29+1),0),"")</f>
        <v>0.36</v>
      </c>
      <c r="HN29" s="396" t="str">
        <f ca="1">IF(ISNUMBER(HL29),'Vehicle site info'!AK32,"")</f>
        <v>10:05 AM, 10:00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5</v>
      </c>
      <c r="IZ29" s="223" cm="1">
        <f t="array" ref="IZ29">IF(IW29&lt;=$HH$1-1,
IF(IX29&lt;&gt;IX28,
INDEX($M$6:$GP$190,1,IY29+1),INDEX($M$6:$GP$190,MIN(IY29,IY28)+1,MAX(IY29,IY28)+1))+IF(IX29&lt;&gt;IX30,INDEX($M$6:$GP$190,1,IY29+1),0),"")</f>
        <v>0.36</v>
      </c>
      <c r="JA29" s="7" t="str">
        <f t="shared" ca="1" si="50"/>
        <v>10:05 AM, 10:00 AM, 1</v>
      </c>
    </row>
    <row r="30" spans="1:274" ht="17" thickBot="1" x14ac:dyDescent="0.25">
      <c r="A30" s="282">
        <f>+Input!D43</f>
        <v>1.25</v>
      </c>
      <c r="B30" s="1">
        <v>25</v>
      </c>
      <c r="C30" s="188">
        <f t="shared" si="4"/>
        <v>1</v>
      </c>
      <c r="D30" s="54">
        <f t="shared" si="5"/>
        <v>8</v>
      </c>
      <c r="E30" s="18">
        <f t="shared" si="6"/>
        <v>0.28000000000000003</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8</v>
      </c>
      <c r="HM30" s="108" cm="1">
        <f t="array" ref="HM30">IF(HJ30&lt;=$HH$1-1,IF(HK30&lt;&gt;HK29,INDEX($M$6:$GP$190,1,HL30+1),INDEX($M$6:$GP$190,MIN(HL30,HL29)+1,MAX(HL30,HL29)+1))+IF(HK30&lt;&gt;HK31,INDEX($M$6:$GP$190,1,HL30+1),0),"")</f>
        <v>0.28000000000000003</v>
      </c>
      <c r="HN30" s="396" t="str">
        <f ca="1">IF(ISNUMBER(HL30),'Vehicle site info'!AK33,"")</f>
        <v>10:05 AM, 7:00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8</v>
      </c>
      <c r="IZ30" s="223" cm="1">
        <f t="array" ref="IZ30">IF(IW30&lt;=$HH$1-1,
IF(IX30&lt;&gt;IX29,
INDEX($M$6:$GP$190,1,IY30+1),INDEX($M$6:$GP$190,MIN(IY30,IY29)+1,MAX(IY30,IY29)+1))+IF(IX30&lt;&gt;IX31,INDEX($M$6:$GP$190,1,IY30+1),0),"")</f>
        <v>0.28000000000000003</v>
      </c>
      <c r="JA30" s="7" t="str">
        <f t="shared" ca="1" si="50"/>
        <v>10:05 AM, 7:00 AM, 1</v>
      </c>
    </row>
    <row r="31" spans="1:274" ht="17" thickBot="1" x14ac:dyDescent="0.25">
      <c r="A31" s="282">
        <f>+Input!D44</f>
        <v>1.25</v>
      </c>
      <c r="B31" s="1">
        <v>26</v>
      </c>
      <c r="C31" s="188">
        <f t="shared" si="4"/>
        <v>1</v>
      </c>
      <c r="D31" s="54">
        <f t="shared" si="5"/>
        <v>25</v>
      </c>
      <c r="E31" s="18">
        <f t="shared" si="6"/>
        <v>0.19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25</v>
      </c>
      <c r="HM31" s="108" cm="1">
        <f t="array" ref="HM31">IF(HJ31&lt;=$HH$1-1,IF(HK31&lt;&gt;HK30,INDEX($M$6:$GP$190,1,HL31+1),INDEX($M$6:$GP$190,MIN(HL31,HL30)+1,MAX(HL31,HL30)+1))+IF(HK31&lt;&gt;HK32,INDEX($M$6:$GP$190,1,HL31+1),0),"")</f>
        <v>0.19</v>
      </c>
      <c r="HN31" s="396" t="str">
        <f ca="1">IF(ISNUMBER(HL31),'Vehicle site info'!AK34,"")</f>
        <v>10:06 AM, 8:00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25</v>
      </c>
      <c r="IZ31" s="223" cm="1">
        <f t="array" ref="IZ31">IF(IW31&lt;=$HH$1-1,
IF(IX31&lt;&gt;IX30,
INDEX($M$6:$GP$190,1,IY31+1),INDEX($M$6:$GP$190,MIN(IY31,IY30)+1,MAX(IY31,IY30)+1))+IF(IX31&lt;&gt;IX32,INDEX($M$6:$GP$190,1,IY31+1),0),"")</f>
        <v>0.19</v>
      </c>
      <c r="JA31" s="7" t="str">
        <f t="shared" ca="1" si="50"/>
        <v>10:06 AM, 8:00 AM, 1</v>
      </c>
    </row>
    <row r="32" spans="1:274" ht="17" thickBot="1" x14ac:dyDescent="0.25">
      <c r="A32" s="282">
        <f>+Input!D45</f>
        <v>1.25</v>
      </c>
      <c r="B32" s="1">
        <v>27</v>
      </c>
      <c r="C32" s="188">
        <f t="shared" si="4"/>
        <v>1</v>
      </c>
      <c r="D32" s="54">
        <f t="shared" si="5"/>
        <v>11</v>
      </c>
      <c r="E32" s="18">
        <f t="shared" si="6"/>
        <v>4.72</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11</v>
      </c>
      <c r="HM32" s="108" cm="1">
        <f t="array" ref="HM32">IF(HJ32&lt;=$HH$1-1,IF(HK32&lt;&gt;HK31,INDEX($M$6:$GP$190,1,HL32+1),INDEX($M$6:$GP$190,MIN(HL32,HL31)+1,MAX(HL32,HL31)+1))+IF(HK32&lt;&gt;HK33,INDEX($M$6:$GP$190,1,HL32+1),0),"")</f>
        <v>4.72</v>
      </c>
      <c r="HN32" s="396" t="str">
        <f ca="1">IF(ISNUMBER(HL32),'Vehicle site info'!AK35,"")</f>
        <v>10:09 AM, 10:00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11</v>
      </c>
      <c r="IZ32" s="223" cm="1">
        <f t="array" ref="IZ32">IF(IW32&lt;=$HH$1-1,
IF(IX32&lt;&gt;IX31,
INDEX($M$6:$GP$190,1,IY32+1),INDEX($M$6:$GP$190,MIN(IY32,IY31)+1,MAX(IY32,IY31)+1))+IF(IX32&lt;&gt;IX33,INDEX($M$6:$GP$190,1,IY32+1),0),"")</f>
        <v>4.72</v>
      </c>
      <c r="JA32" s="7" t="str">
        <f t="shared" ca="1" si="50"/>
        <v>10:09 AM, 10:00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31.98</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27</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27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24</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31.98</v>
      </c>
      <c r="J9" s="238">
        <f ca="1">IF(ISNUMBER(H9),SUMIF($C$9:$C$193,G9,$F$9:$F$193),"")</f>
        <v>33.75</v>
      </c>
      <c r="K9" s="236">
        <f>IF(ISNUMBER(H9),$H$6,"")</f>
        <v>0.37569444444444444</v>
      </c>
      <c r="L9" s="236">
        <f>IF(ISNUMBER(I9),K9+(I9/$F$6)*(1/24),"")</f>
        <v>0.42899444444444446</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0.38659444444444446</v>
      </c>
      <c r="S15" s="246" t="str">
        <f t="shared" ca="1" si="10"/>
        <v>9:16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9:16 AM</v>
      </c>
      <c r="AG15" s="260" t="str">
        <f t="shared" ca="1" si="21"/>
        <v>6:00 AM</v>
      </c>
      <c r="AH15" s="257">
        <f t="shared" ca="1" si="22"/>
        <v>0.38659444444444446</v>
      </c>
      <c r="AI15" s="257">
        <f t="shared" ca="1" si="23"/>
        <v>0.25</v>
      </c>
      <c r="AJ15" s="1">
        <f t="shared" ca="1" si="24"/>
        <v>1</v>
      </c>
      <c r="AK15" s="260" t="str">
        <f t="shared" ca="1" si="25"/>
        <v>9:16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0.39251111111111109</v>
      </c>
      <c r="S16" s="246" t="str">
        <f t="shared" ca="1" si="10"/>
        <v>9:25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9:25 AM</v>
      </c>
      <c r="AG16" s="260" t="str">
        <f t="shared" ca="1" si="21"/>
        <v>8:00 AM</v>
      </c>
      <c r="AH16" s="257">
        <f t="shared" ca="1" si="22"/>
        <v>0.39251111111111109</v>
      </c>
      <c r="AI16" s="257">
        <f t="shared" ca="1" si="23"/>
        <v>0.33333333333333331</v>
      </c>
      <c r="AJ16" s="1">
        <f t="shared" ca="1" si="24"/>
        <v>1</v>
      </c>
      <c r="AK16" s="260" t="str">
        <f t="shared" ca="1" si="25"/>
        <v>9:25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0.39597777777777776</v>
      </c>
      <c r="S17" s="246" t="str">
        <f t="shared" ca="1" si="10"/>
        <v>9:30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9:30 AM</v>
      </c>
      <c r="AG17" s="260" t="str">
        <f t="shared" ca="1" si="21"/>
        <v>9:00 AM</v>
      </c>
      <c r="AH17" s="257">
        <f t="shared" ca="1" si="22"/>
        <v>0.39597777777777776</v>
      </c>
      <c r="AI17" s="257">
        <f t="shared" ca="1" si="23"/>
        <v>0.375</v>
      </c>
      <c r="AJ17" s="1">
        <f t="shared" ca="1" si="24"/>
        <v>1</v>
      </c>
      <c r="AK17" s="260" t="str">
        <f t="shared" ca="1" si="25"/>
        <v>9:30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0.39769444444444446</v>
      </c>
      <c r="S18" s="246" t="str">
        <f t="shared" ca="1" si="10"/>
        <v>9:32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9:32 AM</v>
      </c>
      <c r="AG18" s="260" t="str">
        <f t="shared" ca="1" si="21"/>
        <v>7:30 AM</v>
      </c>
      <c r="AH18" s="257">
        <f t="shared" ca="1" si="22"/>
        <v>0.39769444444444446</v>
      </c>
      <c r="AI18" s="257">
        <f t="shared" ca="1" si="23"/>
        <v>0.3125</v>
      </c>
      <c r="AJ18" s="1">
        <f t="shared" ca="1" si="24"/>
        <v>1</v>
      </c>
      <c r="AK18" s="260" t="str">
        <f t="shared" ca="1" si="25"/>
        <v>9:32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0.39809444444444442</v>
      </c>
      <c r="S19" s="246" t="str">
        <f t="shared" ca="1" si="10"/>
        <v>9:33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9:33 AM</v>
      </c>
      <c r="AG19" s="260" t="str">
        <f t="shared" ca="1" si="21"/>
        <v>8:30 AM</v>
      </c>
      <c r="AH19" s="257">
        <f t="shared" ca="1" si="22"/>
        <v>0.39809444444444442</v>
      </c>
      <c r="AI19" s="257">
        <f t="shared" ca="1" si="23"/>
        <v>0.35416666666666663</v>
      </c>
      <c r="AJ19" s="1">
        <f t="shared" ca="1" si="24"/>
        <v>1</v>
      </c>
      <c r="AK19" s="260" t="str">
        <f t="shared" ca="1" si="25"/>
        <v>9:33 AM, 8:30 AM, 1</v>
      </c>
    </row>
    <row r="20" spans="1:37" ht="18" x14ac:dyDescent="0.2">
      <c r="A20" s="317">
        <f>IF(B20&lt;=$F$4,Input!D30,"")</f>
        <v>1.25</v>
      </c>
      <c r="B20" s="107">
        <v>12</v>
      </c>
      <c r="C20" s="233">
        <f t="shared" si="1"/>
        <v>1</v>
      </c>
      <c r="D20" s="130">
        <f>+TCP!HL17</f>
        <v>26</v>
      </c>
      <c r="E20" s="394">
        <f>+TCP!HM17</f>
        <v>3.58</v>
      </c>
      <c r="F20" s="237">
        <f t="shared" ca="1" si="2"/>
        <v>1.25</v>
      </c>
      <c r="G20" s="130">
        <v>12</v>
      </c>
      <c r="H20" s="315" t="str">
        <f>IF(ISNUMBER(TCP!HP17),TCP!HP17,"")</f>
        <v/>
      </c>
      <c r="I20" s="237" t="str">
        <f t="shared" si="3"/>
        <v/>
      </c>
      <c r="J20" s="238" t="str">
        <f t="shared" si="4"/>
        <v/>
      </c>
      <c r="K20" s="236" t="str">
        <f t="shared" si="5"/>
        <v/>
      </c>
      <c r="L20" s="236" t="str">
        <f t="shared" si="28"/>
        <v/>
      </c>
      <c r="M20" s="252">
        <f t="shared" si="7"/>
        <v>26</v>
      </c>
      <c r="N20" s="239">
        <f ca="1">IF(ISNUMBER(D20),IF(P20=0,OFFSET(TCP!$M$6,0,D20),OFFSET(TCP!$M$6,MIN(M20,P20),MAX(M20,P20))),"")</f>
        <v>3.58</v>
      </c>
      <c r="O20" s="239">
        <f t="shared" si="29"/>
        <v>1</v>
      </c>
      <c r="P20" s="240">
        <f t="shared" si="26"/>
        <v>1</v>
      </c>
      <c r="Q20" s="248">
        <f t="shared" ca="1" si="27"/>
        <v>17.02</v>
      </c>
      <c r="R20" s="258">
        <f t="shared" ca="1" si="9"/>
        <v>0.40406111111111109</v>
      </c>
      <c r="S20" s="246" t="str">
        <f t="shared" ca="1" si="10"/>
        <v>9:41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26</v>
      </c>
      <c r="AF20" s="260" t="str">
        <f t="shared" ca="1" si="20"/>
        <v>9:41 AM</v>
      </c>
      <c r="AG20" s="260" t="str">
        <f t="shared" ca="1" si="21"/>
        <v>9:00 AM</v>
      </c>
      <c r="AH20" s="257">
        <f t="shared" ca="1" si="22"/>
        <v>0.40406111111111109</v>
      </c>
      <c r="AI20" s="257">
        <f t="shared" ca="1" si="23"/>
        <v>0.375</v>
      </c>
      <c r="AJ20" s="1">
        <f t="shared" ca="1" si="24"/>
        <v>1</v>
      </c>
      <c r="AK20" s="260" t="str">
        <f t="shared" ca="1" si="25"/>
        <v>9:41 AM, 9:00 AM, 1</v>
      </c>
    </row>
    <row r="21" spans="1:37" ht="13" customHeight="1" x14ac:dyDescent="0.2">
      <c r="A21" s="317">
        <f>IF(B21&lt;=$F$4,Input!D31,"")</f>
        <v>1.25</v>
      </c>
      <c r="B21" s="107">
        <v>13</v>
      </c>
      <c r="C21" s="233">
        <f t="shared" si="1"/>
        <v>1</v>
      </c>
      <c r="D21" s="130">
        <f>+TCP!HL18</f>
        <v>12</v>
      </c>
      <c r="E21" s="394">
        <f>+TCP!HM18</f>
        <v>1.1599999999999999</v>
      </c>
      <c r="F21" s="237">
        <f t="shared" ca="1" si="2"/>
        <v>1.25</v>
      </c>
      <c r="G21" s="50">
        <v>13</v>
      </c>
      <c r="H21" s="315" t="str">
        <f>IF(ISNUMBER(TCP!HP18),TCP!HP18,"")</f>
        <v/>
      </c>
      <c r="I21" s="237" t="str">
        <f t="shared" si="3"/>
        <v/>
      </c>
      <c r="J21" s="238" t="str">
        <f t="shared" si="4"/>
        <v/>
      </c>
      <c r="K21" s="236" t="str">
        <f t="shared" si="5"/>
        <v/>
      </c>
      <c r="L21" s="236" t="str">
        <f t="shared" si="28"/>
        <v/>
      </c>
      <c r="M21" s="252">
        <f t="shared" si="7"/>
        <v>12</v>
      </c>
      <c r="N21" s="239">
        <f ca="1">IF(ISNUMBER(D21),IF(P21=0,OFFSET(TCP!$M$6,0,D21),OFFSET(TCP!$M$6,MIN(M21,P21),MAX(M21,P21))),"")</f>
        <v>1.1599999999999999</v>
      </c>
      <c r="O21" s="239">
        <f t="shared" si="29"/>
        <v>1</v>
      </c>
      <c r="P21" s="240">
        <f t="shared" si="26"/>
        <v>26</v>
      </c>
      <c r="Q21" s="248">
        <f t="shared" ca="1" si="27"/>
        <v>18.18</v>
      </c>
      <c r="R21" s="258">
        <f t="shared" ca="1" si="9"/>
        <v>0.40599444444444444</v>
      </c>
      <c r="S21" s="246" t="str">
        <f t="shared" ca="1" si="10"/>
        <v>9:44 AM</v>
      </c>
      <c r="T21" s="331" t="str">
        <f ca="1">IF(B21&lt;=$F$4,TEXT(OFFSET(Input!$H$18,M21,0),"H:MM AM/PM"),"")</f>
        <v>8:30 AM</v>
      </c>
      <c r="U21" s="248" t="str">
        <f t="shared" ca="1" si="0"/>
        <v>8:30 AM</v>
      </c>
      <c r="V21" s="1">
        <f t="shared" ca="1" si="11"/>
        <v>2</v>
      </c>
      <c r="W21" s="231" t="str">
        <f t="shared" ca="1" si="12"/>
        <v>8</v>
      </c>
      <c r="X21" s="231" t="str">
        <f t="shared" ca="1" si="13"/>
        <v>30</v>
      </c>
      <c r="Y21" s="1" t="str">
        <f t="shared" ca="1" si="14"/>
        <v>AM</v>
      </c>
      <c r="Z21" s="31">
        <f t="shared" ca="1" si="15"/>
        <v>0</v>
      </c>
      <c r="AA21" s="258" t="str">
        <f t="shared" ca="1" si="16"/>
        <v/>
      </c>
      <c r="AB21" s="256" t="str">
        <f t="shared" ca="1" si="17"/>
        <v/>
      </c>
      <c r="AC21" s="256">
        <f t="shared" ca="1" si="18"/>
        <v>0.35416666666666663</v>
      </c>
      <c r="AD21" s="256" cm="1">
        <f t="array" aca="1" ref="AD21" ca="1">IF(B21&lt;=$F$4,SUM(IF(ISNUMBER(AA21:AC21),AA21:AC21)),"")</f>
        <v>0.35416666666666663</v>
      </c>
      <c r="AE21" s="68">
        <f t="shared" si="19"/>
        <v>12</v>
      </c>
      <c r="AF21" s="260" t="str">
        <f t="shared" ca="1" si="20"/>
        <v>9:44 AM</v>
      </c>
      <c r="AG21" s="260" t="str">
        <f t="shared" ca="1" si="21"/>
        <v>8:30 AM</v>
      </c>
      <c r="AH21" s="257">
        <f t="shared" ca="1" si="22"/>
        <v>0.40599444444444444</v>
      </c>
      <c r="AI21" s="257">
        <f t="shared" ca="1" si="23"/>
        <v>0.35416666666666663</v>
      </c>
      <c r="AJ21" s="1">
        <f t="shared" ca="1" si="24"/>
        <v>1</v>
      </c>
      <c r="AK21" s="260" t="str">
        <f t="shared" ca="1" si="25"/>
        <v>9:44 AM, 8:30 AM, 1</v>
      </c>
    </row>
    <row r="22" spans="1:37" ht="18" x14ac:dyDescent="0.2">
      <c r="A22" s="317">
        <f>IF(B22&lt;=$F$4,Input!D32,"")</f>
        <v>1.25</v>
      </c>
      <c r="B22" s="107">
        <v>14</v>
      </c>
      <c r="C22" s="233">
        <f t="shared" si="1"/>
        <v>1</v>
      </c>
      <c r="D22" s="130">
        <f>+TCP!HL19</f>
        <v>4</v>
      </c>
      <c r="E22" s="394">
        <f>+TCP!HM19</f>
        <v>2.11</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2.11</v>
      </c>
      <c r="O22" s="239">
        <f t="shared" si="29"/>
        <v>1</v>
      </c>
      <c r="P22" s="240">
        <f t="shared" si="26"/>
        <v>12</v>
      </c>
      <c r="Q22" s="248">
        <f t="shared" ca="1" si="27"/>
        <v>20.29</v>
      </c>
      <c r="R22" s="258">
        <f t="shared" ca="1" si="9"/>
        <v>0.4095111111111111</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0.4095111111111111</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27</v>
      </c>
      <c r="E23" s="394">
        <f>+TCP!HM20</f>
        <v>2.0099999999999998</v>
      </c>
      <c r="F23" s="237">
        <f t="shared" ca="1" si="2"/>
        <v>1.25</v>
      </c>
      <c r="G23" s="50">
        <v>15</v>
      </c>
      <c r="H23" s="315" t="str">
        <f>IF(ISNUMBER(TCP!HP20),TCP!HP20,"")</f>
        <v/>
      </c>
      <c r="I23" s="237" t="str">
        <f t="shared" si="3"/>
        <v/>
      </c>
      <c r="J23" s="238" t="str">
        <f t="shared" si="4"/>
        <v/>
      </c>
      <c r="K23" s="236" t="str">
        <f t="shared" si="5"/>
        <v/>
      </c>
      <c r="L23" s="231"/>
      <c r="M23" s="252">
        <f t="shared" si="7"/>
        <v>27</v>
      </c>
      <c r="N23" s="239">
        <f ca="1">IF(ISNUMBER(D23),IF(P23=0,OFFSET(TCP!$M$6,0,D23),OFFSET(TCP!$M$6,MIN(M23,P23),MAX(M23,P23))),"")</f>
        <v>2.0099999999999998</v>
      </c>
      <c r="O23" s="239">
        <f t="shared" si="29"/>
        <v>1</v>
      </c>
      <c r="P23" s="240">
        <f t="shared" si="26"/>
        <v>4</v>
      </c>
      <c r="Q23" s="248">
        <f t="shared" ca="1" si="27"/>
        <v>22.299999999999997</v>
      </c>
      <c r="R23" s="258">
        <f t="shared" ca="1" si="9"/>
        <v>0.41286111111111112</v>
      </c>
      <c r="S23" s="246" t="str">
        <f t="shared" ca="1" si="10"/>
        <v>9:54 AM</v>
      </c>
      <c r="T23" s="331" t="str">
        <f ca="1">IF(B23&lt;=$F$4,TEXT(OFFSET(Input!$H$18,M23,0),"H:MM AM/PM"),"")</f>
        <v>8:00 AM</v>
      </c>
      <c r="U23" s="248" t="str">
        <f t="shared" ca="1" si="0"/>
        <v>8:00 AM</v>
      </c>
      <c r="V23" s="1">
        <f t="shared" ca="1" si="11"/>
        <v>2</v>
      </c>
      <c r="W23" s="231" t="str">
        <f t="shared" ca="1" si="12"/>
        <v>8</v>
      </c>
      <c r="X23" s="231" t="str">
        <f t="shared" ca="1" si="13"/>
        <v>00</v>
      </c>
      <c r="Y23" s="1" t="str">
        <f t="shared" ca="1" si="14"/>
        <v>AM</v>
      </c>
      <c r="Z23" s="31">
        <f t="shared" ca="1" si="15"/>
        <v>0</v>
      </c>
      <c r="AA23" s="258" t="str">
        <f t="shared" ca="1" si="16"/>
        <v/>
      </c>
      <c r="AB23" s="256" t="str">
        <f t="shared" ca="1" si="17"/>
        <v/>
      </c>
      <c r="AC23" s="256">
        <f t="shared" ca="1" si="18"/>
        <v>0.33333333333333331</v>
      </c>
      <c r="AD23" s="256" cm="1">
        <f t="array" aca="1" ref="AD23" ca="1">IF(B23&lt;=$F$4,SUM(IF(ISNUMBER(AA23:AC23),AA23:AC23)),"")</f>
        <v>0.33333333333333331</v>
      </c>
      <c r="AE23" s="68">
        <f t="shared" si="19"/>
        <v>27</v>
      </c>
      <c r="AF23" s="260" t="str">
        <f t="shared" ca="1" si="20"/>
        <v>9:54 AM</v>
      </c>
      <c r="AG23" s="260" t="str">
        <f t="shared" ca="1" si="21"/>
        <v>8:00 AM</v>
      </c>
      <c r="AH23" s="257">
        <f t="shared" ca="1" si="22"/>
        <v>0.41286111111111112</v>
      </c>
      <c r="AI23" s="257">
        <f t="shared" ca="1" si="23"/>
        <v>0.33333333333333331</v>
      </c>
      <c r="AJ23" s="1">
        <f t="shared" ca="1" si="24"/>
        <v>1</v>
      </c>
      <c r="AK23" s="260" t="str">
        <f t="shared" ca="1" si="25"/>
        <v>9:54 AM, 8:00 AM, 1</v>
      </c>
    </row>
    <row r="24" spans="1:37" ht="18" x14ac:dyDescent="0.2">
      <c r="A24" s="317">
        <f>IF(B24&lt;=$F$4,Input!D34,"")</f>
        <v>1.25</v>
      </c>
      <c r="B24" s="107">
        <v>16</v>
      </c>
      <c r="C24" s="233">
        <f t="shared" si="1"/>
        <v>1</v>
      </c>
      <c r="D24" s="130">
        <f>+TCP!HL21</f>
        <v>19</v>
      </c>
      <c r="E24" s="394">
        <f>+TCP!HM21</f>
        <v>0.79</v>
      </c>
      <c r="F24" s="237">
        <f t="shared" ca="1" si="2"/>
        <v>1.25</v>
      </c>
      <c r="G24" s="33"/>
      <c r="H24" s="33"/>
      <c r="I24" s="33"/>
      <c r="J24" s="33"/>
      <c r="M24" s="252">
        <f t="shared" si="7"/>
        <v>19</v>
      </c>
      <c r="N24" s="239">
        <f ca="1">IF(ISNUMBER(D24),IF(P24=0,OFFSET(TCP!$M$6,0,D24),OFFSET(TCP!$M$6,MIN(M24,P24),MAX(M24,P24))),"")</f>
        <v>0.79</v>
      </c>
      <c r="O24" s="239">
        <f t="shared" si="29"/>
        <v>1</v>
      </c>
      <c r="P24" s="240">
        <f t="shared" si="26"/>
        <v>27</v>
      </c>
      <c r="Q24" s="248">
        <f t="shared" ca="1" si="27"/>
        <v>23.089999999999996</v>
      </c>
      <c r="R24" s="258">
        <f t="shared" ca="1" si="9"/>
        <v>0.41417777777777776</v>
      </c>
      <c r="S24" s="246" t="str">
        <f t="shared" ca="1" si="10"/>
        <v>9:56 AM</v>
      </c>
      <c r="T24" s="331" t="str">
        <f ca="1">IF(B24&lt;=$F$4,TEXT(OFFSET(Input!$H$18,M24,0),"H:MM AM/PM"),"")</f>
        <v>7:30 AM</v>
      </c>
      <c r="U24" s="248" t="str">
        <f t="shared" ca="1" si="0"/>
        <v>7:30 AM</v>
      </c>
      <c r="V24" s="1">
        <f t="shared" ca="1" si="11"/>
        <v>2</v>
      </c>
      <c r="W24" s="231" t="str">
        <f t="shared" ca="1" si="12"/>
        <v>7</v>
      </c>
      <c r="X24" s="231" t="str">
        <f t="shared" ca="1" si="13"/>
        <v>30</v>
      </c>
      <c r="Y24" s="1" t="str">
        <f t="shared" ca="1" si="14"/>
        <v>AM</v>
      </c>
      <c r="Z24" s="31">
        <f t="shared" ca="1" si="15"/>
        <v>0</v>
      </c>
      <c r="AA24" s="258" t="str">
        <f t="shared" ca="1" si="16"/>
        <v/>
      </c>
      <c r="AB24" s="256" t="str">
        <f t="shared" ca="1" si="17"/>
        <v/>
      </c>
      <c r="AC24" s="256">
        <f t="shared" ca="1" si="18"/>
        <v>0.3125</v>
      </c>
      <c r="AD24" s="256" cm="1">
        <f t="array" aca="1" ref="AD24" ca="1">IF(B24&lt;=$F$4,SUM(IF(ISNUMBER(AA24:AC24),AA24:AC24)),"")</f>
        <v>0.3125</v>
      </c>
      <c r="AE24" s="68">
        <f t="shared" si="19"/>
        <v>19</v>
      </c>
      <c r="AF24" s="260" t="str">
        <f t="shared" ca="1" si="20"/>
        <v>9:56 AM</v>
      </c>
      <c r="AG24" s="260" t="str">
        <f t="shared" ca="1" si="21"/>
        <v>7:30 AM</v>
      </c>
      <c r="AH24" s="257">
        <f t="shared" ca="1" si="22"/>
        <v>0.41417777777777776</v>
      </c>
      <c r="AI24" s="257">
        <f t="shared" ca="1" si="23"/>
        <v>0.3125</v>
      </c>
      <c r="AJ24" s="1">
        <f t="shared" ca="1" si="24"/>
        <v>1</v>
      </c>
      <c r="AK24" s="260" t="str">
        <f t="shared" ca="1" si="25"/>
        <v>9:56 AM, 7:30 AM, 1</v>
      </c>
    </row>
    <row r="25" spans="1:37" ht="18" x14ac:dyDescent="0.2">
      <c r="A25" s="317">
        <f>IF(B25&lt;=$F$4,Input!D35,"")</f>
        <v>1.25</v>
      </c>
      <c r="B25" s="107">
        <v>17</v>
      </c>
      <c r="C25" s="233">
        <f t="shared" si="1"/>
        <v>1</v>
      </c>
      <c r="D25" s="130">
        <f>+TCP!HL22</f>
        <v>2</v>
      </c>
      <c r="E25" s="394">
        <f>+TCP!HM22</f>
        <v>0.67</v>
      </c>
      <c r="F25" s="237">
        <f t="shared" ca="1" si="2"/>
        <v>1.25</v>
      </c>
      <c r="G25" s="33"/>
      <c r="H25" s="33"/>
      <c r="I25" s="33"/>
      <c r="J25" s="33"/>
      <c r="M25" s="252">
        <f t="shared" si="7"/>
        <v>2</v>
      </c>
      <c r="N25" s="239">
        <f ca="1">IF(ISNUMBER(D25),IF(P25=0,OFFSET(TCP!$M$6,0,D25),OFFSET(TCP!$M$6,MIN(M25,P25),MAX(M25,P25))),"")</f>
        <v>0.67</v>
      </c>
      <c r="O25" s="239">
        <f t="shared" si="29"/>
        <v>1</v>
      </c>
      <c r="P25" s="240">
        <f t="shared" si="26"/>
        <v>19</v>
      </c>
      <c r="Q25" s="248">
        <f t="shared" ca="1" si="27"/>
        <v>23.759999999999998</v>
      </c>
      <c r="R25" s="258">
        <f t="shared" ca="1" si="9"/>
        <v>0.41529444444444441</v>
      </c>
      <c r="S25" s="246" t="str">
        <f t="shared" ca="1" si="10"/>
        <v>9:58 AM</v>
      </c>
      <c r="T25" s="331" t="str">
        <f ca="1">IF(B25&lt;=$F$4,TEXT(OFFSET(Input!$H$18,M25,0),"H:MM AM/PM"),"")</f>
        <v>9:30 AM</v>
      </c>
      <c r="U25" s="248" t="str">
        <f t="shared" ca="1" si="0"/>
        <v>9:30 AM</v>
      </c>
      <c r="V25" s="1">
        <f t="shared" ca="1" si="11"/>
        <v>2</v>
      </c>
      <c r="W25" s="231" t="str">
        <f t="shared" ca="1" si="12"/>
        <v>9</v>
      </c>
      <c r="X25" s="231" t="str">
        <f t="shared" ca="1" si="13"/>
        <v>30</v>
      </c>
      <c r="Y25" s="1" t="str">
        <f t="shared" ca="1" si="14"/>
        <v>AM</v>
      </c>
      <c r="Z25" s="31">
        <f t="shared" ca="1" si="15"/>
        <v>0</v>
      </c>
      <c r="AA25" s="258" t="str">
        <f t="shared" ca="1" si="16"/>
        <v/>
      </c>
      <c r="AB25" s="256" t="str">
        <f t="shared" ca="1" si="17"/>
        <v/>
      </c>
      <c r="AC25" s="256">
        <f t="shared" ca="1" si="18"/>
        <v>0.39583333333333331</v>
      </c>
      <c r="AD25" s="256" cm="1">
        <f t="array" aca="1" ref="AD25" ca="1">IF(B25&lt;=$F$4,SUM(IF(ISNUMBER(AA25:AC25),AA25:AC25)),"")</f>
        <v>0.39583333333333331</v>
      </c>
      <c r="AE25" s="68">
        <f t="shared" si="19"/>
        <v>2</v>
      </c>
      <c r="AF25" s="260" t="str">
        <f t="shared" ca="1" si="20"/>
        <v>9:58 AM</v>
      </c>
      <c r="AG25" s="260" t="str">
        <f t="shared" ca="1" si="21"/>
        <v>9:30 AM</v>
      </c>
      <c r="AH25" s="257">
        <f t="shared" ca="1" si="22"/>
        <v>0.41529444444444441</v>
      </c>
      <c r="AI25" s="257">
        <f t="shared" ca="1" si="23"/>
        <v>0.39583333333333331</v>
      </c>
      <c r="AJ25" s="1">
        <f t="shared" ca="1" si="24"/>
        <v>1</v>
      </c>
      <c r="AK25" s="260" t="str">
        <f t="shared" ca="1" si="25"/>
        <v>9:58 AM, 9:30 AM, 1</v>
      </c>
    </row>
    <row r="26" spans="1:37" ht="18" x14ac:dyDescent="0.2">
      <c r="A26" s="317">
        <f>IF(B26&lt;=$F$4,Input!D36,"")</f>
        <v>1.25</v>
      </c>
      <c r="B26" s="107">
        <v>18</v>
      </c>
      <c r="C26" s="233">
        <f t="shared" si="1"/>
        <v>1</v>
      </c>
      <c r="D26" s="130">
        <f>+TCP!HL23</f>
        <v>3</v>
      </c>
      <c r="E26" s="394">
        <f>+TCP!HM23</f>
        <v>1.19</v>
      </c>
      <c r="F26" s="237">
        <f t="shared" ca="1" si="2"/>
        <v>1.25</v>
      </c>
      <c r="G26" s="33"/>
      <c r="H26" s="33"/>
      <c r="I26" s="33"/>
      <c r="J26" s="235"/>
      <c r="M26" s="252">
        <f t="shared" si="7"/>
        <v>3</v>
      </c>
      <c r="N26" s="239">
        <f ca="1">IF(ISNUMBER(D26),IF(P26=0,OFFSET(TCP!$M$6,0,D26),OFFSET(TCP!$M$6,MIN(M26,P26),MAX(M26,P26))),"")</f>
        <v>1.19</v>
      </c>
      <c r="O26" s="239">
        <f t="shared" si="29"/>
        <v>1</v>
      </c>
      <c r="P26" s="240">
        <f t="shared" si="26"/>
        <v>2</v>
      </c>
      <c r="Q26" s="248">
        <f t="shared" ca="1" si="27"/>
        <v>24.95</v>
      </c>
      <c r="R26" s="258">
        <f t="shared" ca="1" si="9"/>
        <v>0.41727777777777775</v>
      </c>
      <c r="S26" s="246" t="str">
        <f t="shared" ca="1" si="10"/>
        <v>10:00 AM</v>
      </c>
      <c r="T26" s="331" t="str">
        <f ca="1">IF(B26&lt;=$F$4,TEXT(OFFSET(Input!$H$18,M26,0),"H:MM AM/PM"),"")</f>
        <v>10:00 AM</v>
      </c>
      <c r="U26" s="248" t="str">
        <f t="shared" ca="1" si="0"/>
        <v>10:00 AM</v>
      </c>
      <c r="V26" s="1">
        <f t="shared" ca="1" si="11"/>
        <v>3</v>
      </c>
      <c r="W26" s="231" t="str">
        <f t="shared" ca="1" si="12"/>
        <v>10</v>
      </c>
      <c r="X26" s="231" t="str">
        <f t="shared" ca="1" si="13"/>
        <v>00</v>
      </c>
      <c r="Y26" s="1" t="str">
        <f t="shared" ca="1" si="14"/>
        <v>AM</v>
      </c>
      <c r="Z26" s="31">
        <f t="shared" ca="1" si="15"/>
        <v>0</v>
      </c>
      <c r="AA26" s="258" t="str">
        <f t="shared" ca="1" si="16"/>
        <v/>
      </c>
      <c r="AB26" s="256" t="str">
        <f t="shared" ca="1" si="17"/>
        <v/>
      </c>
      <c r="AC26" s="256">
        <f t="shared" ca="1" si="18"/>
        <v>0.41666666666666669</v>
      </c>
      <c r="AD26" s="256" cm="1">
        <f t="array" aca="1" ref="AD26" ca="1">IF(B26&lt;=$F$4,SUM(IF(ISNUMBER(AA26:AC26),AA26:AC26)),"")</f>
        <v>0.41666666666666669</v>
      </c>
      <c r="AE26" s="68">
        <f t="shared" si="19"/>
        <v>3</v>
      </c>
      <c r="AF26" s="260" t="str">
        <f t="shared" ca="1" si="20"/>
        <v>10:00 AM</v>
      </c>
      <c r="AG26" s="260" t="str">
        <f t="shared" ca="1" si="21"/>
        <v>10:00 AM</v>
      </c>
      <c r="AH26" s="257">
        <f t="shared" ca="1" si="22"/>
        <v>0.41727777777777775</v>
      </c>
      <c r="AI26" s="257">
        <f t="shared" ca="1" si="23"/>
        <v>0.41666666666666669</v>
      </c>
      <c r="AJ26" s="1">
        <f t="shared" ca="1" si="24"/>
        <v>1</v>
      </c>
      <c r="AK26" s="260" t="str">
        <f ca="1">IF(ISNUMBER(AJ26),+AF26&amp;", "&amp;AG26&amp;", "&amp;AJ26,"")</f>
        <v>10:00 AM, 10:00 AM, 1</v>
      </c>
    </row>
    <row r="27" spans="1:37" ht="18" x14ac:dyDescent="0.2">
      <c r="A27" s="317">
        <f>IF(B27&lt;=$F$4,Input!D37,"")</f>
        <v>1.25</v>
      </c>
      <c r="B27" s="107">
        <v>19</v>
      </c>
      <c r="C27" s="233">
        <f t="shared" si="1"/>
        <v>1</v>
      </c>
      <c r="D27" s="130">
        <f>+TCP!HL24</f>
        <v>31</v>
      </c>
      <c r="E27" s="394">
        <f>+TCP!HM24</f>
        <v>0.45</v>
      </c>
      <c r="F27" s="237">
        <f t="shared" ca="1" si="2"/>
        <v>1.25</v>
      </c>
      <c r="G27" s="33"/>
      <c r="H27" s="33"/>
      <c r="I27" s="33"/>
      <c r="J27" s="33"/>
      <c r="M27" s="252">
        <f t="shared" si="7"/>
        <v>31</v>
      </c>
      <c r="N27" s="239">
        <f ca="1">IF(ISNUMBER(D27),IF(P27=0,OFFSET(TCP!$M$6,0,D27),OFFSET(TCP!$M$6,MIN(M27,P27),MAX(M27,P27))),"")</f>
        <v>0.45</v>
      </c>
      <c r="O27" s="239">
        <f t="shared" si="29"/>
        <v>1</v>
      </c>
      <c r="P27" s="240">
        <f t="shared" si="26"/>
        <v>3</v>
      </c>
      <c r="Q27" s="248">
        <f t="shared" ca="1" si="27"/>
        <v>25.4</v>
      </c>
      <c r="R27" s="258">
        <f t="shared" ca="1" si="9"/>
        <v>0.41802777777777778</v>
      </c>
      <c r="S27" s="246" t="str">
        <f t="shared" ca="1" si="10"/>
        <v>10:01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31</v>
      </c>
      <c r="AF27" s="260" t="str">
        <f t="shared" ca="1" si="20"/>
        <v>10:01 AM</v>
      </c>
      <c r="AG27" s="260" t="str">
        <f t="shared" ca="1" si="21"/>
        <v>6:00 AM</v>
      </c>
      <c r="AH27" s="257">
        <f t="shared" ca="1" si="22"/>
        <v>0.41802777777777778</v>
      </c>
      <c r="AI27" s="257">
        <f t="shared" ca="1" si="23"/>
        <v>0.25</v>
      </c>
      <c r="AJ27" s="1">
        <f t="shared" ca="1" si="24"/>
        <v>1</v>
      </c>
      <c r="AK27" s="260" t="str">
        <f t="shared" ca="1" si="25"/>
        <v>10:01 AM, 6:00 AM, 1</v>
      </c>
    </row>
    <row r="28" spans="1:37" ht="18" x14ac:dyDescent="0.2">
      <c r="A28" s="317">
        <f>IF(B28&lt;=$F$4,Input!D38,"")</f>
        <v>1.25</v>
      </c>
      <c r="B28" s="107">
        <v>20</v>
      </c>
      <c r="C28" s="233">
        <f t="shared" si="1"/>
        <v>1</v>
      </c>
      <c r="D28" s="130">
        <f>+TCP!HL25</f>
        <v>13</v>
      </c>
      <c r="E28" s="394">
        <f>+TCP!HM25</f>
        <v>0.73</v>
      </c>
      <c r="F28" s="237">
        <f t="shared" ca="1" si="2"/>
        <v>1.25</v>
      </c>
      <c r="G28" s="33"/>
      <c r="H28" s="33"/>
      <c r="I28" s="33"/>
      <c r="J28" s="33"/>
      <c r="M28" s="252">
        <f t="shared" si="7"/>
        <v>13</v>
      </c>
      <c r="N28" s="239">
        <f ca="1">IF(ISNUMBER(D28),IF(P28=0,OFFSET(TCP!$M$6,0,D28),OFFSET(TCP!$M$6,MIN(M28,P28),MAX(M28,P28))),"")</f>
        <v>0.73</v>
      </c>
      <c r="O28" s="239">
        <f t="shared" si="29"/>
        <v>1</v>
      </c>
      <c r="P28" s="240">
        <f t="shared" si="26"/>
        <v>31</v>
      </c>
      <c r="Q28" s="248">
        <f t="shared" ca="1" si="27"/>
        <v>26.13</v>
      </c>
      <c r="R28" s="258">
        <f t="shared" ca="1" si="9"/>
        <v>0.41924444444444442</v>
      </c>
      <c r="S28" s="246" t="str">
        <f t="shared" ca="1" si="10"/>
        <v>10:03 AM</v>
      </c>
      <c r="T28" s="331" t="str">
        <f ca="1">IF(B28&lt;=$F$4,TEXT(OFFSET(Input!$H$18,M28,0),"H:MM AM/PM"),"")</f>
        <v>6:00 AM</v>
      </c>
      <c r="U28" s="248" t="str">
        <f t="shared" ca="1" si="0"/>
        <v>6:00 AM</v>
      </c>
      <c r="V28" s="1">
        <f t="shared" ca="1" si="11"/>
        <v>2</v>
      </c>
      <c r="W28" s="231" t="str">
        <f t="shared" ca="1" si="12"/>
        <v>6</v>
      </c>
      <c r="X28" s="231" t="str">
        <f t="shared" ca="1" si="13"/>
        <v>00</v>
      </c>
      <c r="Y28" s="1" t="str">
        <f t="shared" ca="1" si="14"/>
        <v>AM</v>
      </c>
      <c r="Z28" s="31">
        <f t="shared" ca="1" si="15"/>
        <v>0</v>
      </c>
      <c r="AA28" s="258" t="str">
        <f t="shared" ca="1" si="16"/>
        <v/>
      </c>
      <c r="AB28" s="256" t="str">
        <f t="shared" ca="1" si="17"/>
        <v/>
      </c>
      <c r="AC28" s="256">
        <f t="shared" ca="1" si="18"/>
        <v>0.25</v>
      </c>
      <c r="AD28" s="256" cm="1">
        <f t="array" aca="1" ref="AD28" ca="1">IF(B28&lt;=$F$4,SUM(IF(ISNUMBER(AA28:AC28),AA28:AC28)),"")</f>
        <v>0.25</v>
      </c>
      <c r="AE28" s="68">
        <f t="shared" si="19"/>
        <v>13</v>
      </c>
      <c r="AF28" s="260" t="str">
        <f t="shared" ca="1" si="20"/>
        <v>10:03 AM</v>
      </c>
      <c r="AG28" s="260" t="str">
        <f t="shared" ca="1" si="21"/>
        <v>6:00 AM</v>
      </c>
      <c r="AH28" s="257">
        <f t="shared" ca="1" si="22"/>
        <v>0.41924444444444442</v>
      </c>
      <c r="AI28" s="257">
        <f t="shared" ca="1" si="23"/>
        <v>0.25</v>
      </c>
      <c r="AJ28" s="1">
        <f t="shared" ca="1" si="24"/>
        <v>1</v>
      </c>
      <c r="AK28" s="260" t="str">
        <f t="shared" ca="1" si="25"/>
        <v>10:03 AM, 6:00 AM, 1</v>
      </c>
    </row>
    <row r="29" spans="1:37" ht="18" x14ac:dyDescent="0.2">
      <c r="A29" s="317">
        <f>IF(B29&lt;=$F$4,Input!D39,"")</f>
        <v>1.25</v>
      </c>
      <c r="B29" s="107">
        <v>21</v>
      </c>
      <c r="C29" s="233">
        <f t="shared" si="1"/>
        <v>1</v>
      </c>
      <c r="D29" s="130">
        <f>+TCP!HL26</f>
        <v>24</v>
      </c>
      <c r="E29" s="394">
        <f>+TCP!HM26</f>
        <v>7.0000000000000007E-2</v>
      </c>
      <c r="F29" s="237">
        <f t="shared" ca="1" si="2"/>
        <v>1.25</v>
      </c>
      <c r="G29" s="33"/>
      <c r="H29" s="33"/>
      <c r="I29" s="33"/>
      <c r="J29" s="33"/>
      <c r="M29" s="252">
        <f t="shared" si="7"/>
        <v>24</v>
      </c>
      <c r="N29" s="239">
        <f ca="1">IF(ISNUMBER(D29),IF(P29=0,OFFSET(TCP!$M$6,0,D29),OFFSET(TCP!$M$6,MIN(M29,P29),MAX(M29,P29))),"")</f>
        <v>7.0000000000000007E-2</v>
      </c>
      <c r="O29" s="239">
        <f t="shared" si="29"/>
        <v>1</v>
      </c>
      <c r="P29" s="240">
        <f t="shared" si="26"/>
        <v>13</v>
      </c>
      <c r="Q29" s="248">
        <f t="shared" ca="1" si="27"/>
        <v>26.2</v>
      </c>
      <c r="R29" s="258">
        <f t="shared" ca="1" si="9"/>
        <v>0.41936111111111113</v>
      </c>
      <c r="S29" s="246" t="str">
        <f t="shared" ca="1" si="10"/>
        <v>10:03 AM</v>
      </c>
      <c r="T29" s="331" t="str">
        <f ca="1">IF(B29&lt;=$F$4,TEXT(OFFSET(Input!$H$18,M29,0),"H:MM AM/PM"),"")</f>
        <v>9:00 AM</v>
      </c>
      <c r="U29" s="248" t="str">
        <f t="shared" ca="1" si="0"/>
        <v>9:00 AM</v>
      </c>
      <c r="V29" s="1">
        <f t="shared" ca="1" si="11"/>
        <v>2</v>
      </c>
      <c r="W29" s="231" t="str">
        <f t="shared" ca="1" si="12"/>
        <v>9</v>
      </c>
      <c r="X29" s="231" t="str">
        <f t="shared" ca="1" si="13"/>
        <v>00</v>
      </c>
      <c r="Y29" s="1" t="str">
        <f t="shared" ca="1" si="14"/>
        <v>AM</v>
      </c>
      <c r="Z29" s="31">
        <f t="shared" ca="1" si="15"/>
        <v>0</v>
      </c>
      <c r="AA29" s="258" t="str">
        <f t="shared" ca="1" si="16"/>
        <v/>
      </c>
      <c r="AB29" s="256" t="str">
        <f t="shared" ca="1" si="17"/>
        <v/>
      </c>
      <c r="AC29" s="256">
        <f t="shared" ca="1" si="18"/>
        <v>0.375</v>
      </c>
      <c r="AD29" s="256" cm="1">
        <f t="array" aca="1" ref="AD29" ca="1">IF(B29&lt;=$F$4,SUM(IF(ISNUMBER(AA29:AC29),AA29:AC29)),"")</f>
        <v>0.375</v>
      </c>
      <c r="AE29" s="68">
        <f t="shared" si="19"/>
        <v>24</v>
      </c>
      <c r="AF29" s="260" t="str">
        <f t="shared" ca="1" si="20"/>
        <v>10:03 AM</v>
      </c>
      <c r="AG29" s="260" t="str">
        <f t="shared" ca="1" si="21"/>
        <v>9:00 AM</v>
      </c>
      <c r="AH29" s="257">
        <f t="shared" ca="1" si="22"/>
        <v>0.41936111111111113</v>
      </c>
      <c r="AI29" s="257">
        <f t="shared" ca="1" si="23"/>
        <v>0.375</v>
      </c>
      <c r="AJ29" s="1">
        <f t="shared" ca="1" si="24"/>
        <v>1</v>
      </c>
      <c r="AK29" s="260" t="str">
        <f t="shared" ca="1" si="25"/>
        <v>10:03 AM, 9:00 AM, 1</v>
      </c>
    </row>
    <row r="30" spans="1:37" ht="18" x14ac:dyDescent="0.2">
      <c r="A30" s="317">
        <f>IF(B30&lt;=$F$4,Input!D40,"")</f>
        <v>1.25</v>
      </c>
      <c r="B30" s="107">
        <v>22</v>
      </c>
      <c r="C30" s="233">
        <f t="shared" si="1"/>
        <v>1</v>
      </c>
      <c r="D30" s="130">
        <f>+TCP!HL27</f>
        <v>10</v>
      </c>
      <c r="E30" s="394">
        <f>+TCP!HM27</f>
        <v>0.18</v>
      </c>
      <c r="F30" s="237">
        <f t="shared" ca="1" si="2"/>
        <v>1.25</v>
      </c>
      <c r="G30" s="33"/>
      <c r="H30" s="33"/>
      <c r="I30" s="33"/>
      <c r="J30" s="33"/>
      <c r="M30" s="252">
        <f t="shared" si="7"/>
        <v>10</v>
      </c>
      <c r="N30" s="239">
        <f ca="1">IF(ISNUMBER(D30),IF(P30=0,OFFSET(TCP!$M$6,0,D30),OFFSET(TCP!$M$6,MIN(M30,P30),MAX(M30,P30))),"")</f>
        <v>0.18</v>
      </c>
      <c r="O30" s="239">
        <f t="shared" si="29"/>
        <v>1</v>
      </c>
      <c r="P30" s="240">
        <f t="shared" si="26"/>
        <v>24</v>
      </c>
      <c r="Q30" s="248">
        <f t="shared" ca="1" si="27"/>
        <v>26.38</v>
      </c>
      <c r="R30" s="258">
        <f t="shared" ca="1" si="9"/>
        <v>0.4196611111111111</v>
      </c>
      <c r="S30" s="246" t="str">
        <f t="shared" ca="1" si="10"/>
        <v>10:04 AM</v>
      </c>
      <c r="T30" s="331" t="str">
        <f ca="1">IF(B30&lt;=$F$4,TEXT(OFFSET(Input!$H$18,M30,0),"H:MM AM/PM"),"")</f>
        <v>6:00 AM</v>
      </c>
      <c r="U30" s="248" t="str">
        <f t="shared" ca="1" si="0"/>
        <v>6:00 AM</v>
      </c>
      <c r="V30" s="1">
        <f t="shared" ca="1" si="11"/>
        <v>2</v>
      </c>
      <c r="W30" s="231" t="str">
        <f t="shared" ca="1" si="12"/>
        <v>6</v>
      </c>
      <c r="X30" s="231" t="str">
        <f t="shared" ca="1" si="13"/>
        <v>00</v>
      </c>
      <c r="Y30" s="1" t="str">
        <f t="shared" ca="1" si="14"/>
        <v>AM</v>
      </c>
      <c r="Z30" s="31">
        <f t="shared" ca="1" si="15"/>
        <v>0</v>
      </c>
      <c r="AA30" s="258" t="str">
        <f t="shared" ca="1" si="16"/>
        <v/>
      </c>
      <c r="AB30" s="256" t="str">
        <f t="shared" ca="1" si="17"/>
        <v/>
      </c>
      <c r="AC30" s="256">
        <f t="shared" ca="1" si="18"/>
        <v>0.25</v>
      </c>
      <c r="AD30" s="256" cm="1">
        <f t="array" aca="1" ref="AD30" ca="1">IF(B30&lt;=$F$4,SUM(IF(ISNUMBER(AA30:AC30),AA30:AC30)),"")</f>
        <v>0.25</v>
      </c>
      <c r="AE30" s="68">
        <f t="shared" si="19"/>
        <v>10</v>
      </c>
      <c r="AF30" s="260" t="str">
        <f t="shared" ca="1" si="20"/>
        <v>10:04 AM</v>
      </c>
      <c r="AG30" s="260" t="str">
        <f t="shared" ca="1" si="21"/>
        <v>6:00 AM</v>
      </c>
      <c r="AH30" s="257">
        <f t="shared" ca="1" si="22"/>
        <v>0.4196611111111111</v>
      </c>
      <c r="AI30" s="257">
        <f t="shared" ca="1" si="23"/>
        <v>0.25</v>
      </c>
      <c r="AJ30" s="1">
        <f t="shared" ca="1" si="24"/>
        <v>1</v>
      </c>
      <c r="AK30" s="260" t="str">
        <f t="shared" ca="1" si="25"/>
        <v>10:04 AM, 6:00 AM, 1</v>
      </c>
    </row>
    <row r="31" spans="1:37" ht="18" x14ac:dyDescent="0.2">
      <c r="A31" s="317">
        <f>IF(B31&lt;=$F$4,Input!D41,"")</f>
        <v>1.25</v>
      </c>
      <c r="B31" s="107">
        <v>23</v>
      </c>
      <c r="C31" s="233">
        <f t="shared" si="1"/>
        <v>1</v>
      </c>
      <c r="D31" s="130">
        <f>+TCP!HL28</f>
        <v>9</v>
      </c>
      <c r="E31" s="394">
        <f>+TCP!HM28</f>
        <v>0.05</v>
      </c>
      <c r="F31" s="237">
        <f t="shared" ca="1" si="2"/>
        <v>1.25</v>
      </c>
      <c r="G31" s="33"/>
      <c r="H31" s="33"/>
      <c r="I31" s="33"/>
      <c r="J31" s="33"/>
      <c r="M31" s="252">
        <f t="shared" si="7"/>
        <v>9</v>
      </c>
      <c r="N31" s="239">
        <f ca="1">IF(ISNUMBER(D31),IF(P31=0,OFFSET(TCP!$M$6,0,D31),OFFSET(TCP!$M$6,MIN(M31,P31),MAX(M31,P31))),"")</f>
        <v>0.05</v>
      </c>
      <c r="O31" s="239">
        <f t="shared" si="29"/>
        <v>1</v>
      </c>
      <c r="P31" s="240">
        <f t="shared" si="26"/>
        <v>10</v>
      </c>
      <c r="Q31" s="248">
        <f t="shared" ca="1" si="27"/>
        <v>26.43</v>
      </c>
      <c r="R31" s="258">
        <f t="shared" ca="1" si="9"/>
        <v>0.41974444444444442</v>
      </c>
      <c r="S31" s="246" t="str">
        <f t="shared" ca="1" si="10"/>
        <v>10:04 AM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9</v>
      </c>
      <c r="AF31" s="260" t="str">
        <f t="shared" ca="1" si="20"/>
        <v>10:04 AM</v>
      </c>
      <c r="AG31" s="260" t="str">
        <f t="shared" ca="1" si="21"/>
        <v>9:00 AM</v>
      </c>
      <c r="AH31" s="257">
        <f t="shared" ca="1" si="22"/>
        <v>0.41974444444444442</v>
      </c>
      <c r="AI31" s="257">
        <f t="shared" ca="1" si="23"/>
        <v>0.375</v>
      </c>
      <c r="AJ31" s="1">
        <f t="shared" ca="1" si="24"/>
        <v>1</v>
      </c>
      <c r="AK31" s="260" t="str">
        <f t="shared" ca="1" si="25"/>
        <v>10:04 AM, 9:00 AM, 1</v>
      </c>
    </row>
    <row r="32" spans="1:37" ht="18" x14ac:dyDescent="0.2">
      <c r="A32" s="317">
        <f>IF(B32&lt;=$F$4,Input!D42,"")</f>
        <v>1.25</v>
      </c>
      <c r="B32" s="107">
        <v>24</v>
      </c>
      <c r="C32" s="233">
        <f t="shared" si="1"/>
        <v>1</v>
      </c>
      <c r="D32" s="130">
        <f>+TCP!HL29</f>
        <v>5</v>
      </c>
      <c r="E32" s="394">
        <f>+TCP!HM29</f>
        <v>0.36</v>
      </c>
      <c r="F32" s="237">
        <f t="shared" ca="1" si="2"/>
        <v>1.25</v>
      </c>
      <c r="G32" s="33"/>
      <c r="H32" s="33"/>
      <c r="I32" s="33"/>
      <c r="J32" s="33"/>
      <c r="M32" s="252">
        <f t="shared" si="7"/>
        <v>5</v>
      </c>
      <c r="N32" s="239">
        <f ca="1">IF(ISNUMBER(D32),IF(P32=0,OFFSET(TCP!$M$6,0,D32),OFFSET(TCP!$M$6,MIN(M32,P32),MAX(M32,P32))),"")</f>
        <v>0.36</v>
      </c>
      <c r="O32" s="239">
        <f t="shared" si="29"/>
        <v>1</v>
      </c>
      <c r="P32" s="240">
        <f t="shared" si="26"/>
        <v>9</v>
      </c>
      <c r="Q32" s="248">
        <f t="shared" ca="1" si="27"/>
        <v>26.79</v>
      </c>
      <c r="R32" s="258">
        <f t="shared" ca="1" si="9"/>
        <v>0.42034444444444441</v>
      </c>
      <c r="S32" s="246" t="str">
        <f t="shared" ca="1" si="10"/>
        <v>10:05 AM</v>
      </c>
      <c r="T32" s="331" t="str">
        <f ca="1">IF(B32&lt;=$F$4,TEXT(OFFSET(Input!$H$18,M32,0),"H:MM AM/PM"),"")</f>
        <v>10:00 AM</v>
      </c>
      <c r="U32" s="248" t="str">
        <f t="shared" ca="1" si="0"/>
        <v>10:00 AM</v>
      </c>
      <c r="V32" s="1">
        <f t="shared" ca="1" si="11"/>
        <v>3</v>
      </c>
      <c r="W32" s="231" t="str">
        <f t="shared" ca="1" si="12"/>
        <v>10</v>
      </c>
      <c r="X32" s="231" t="str">
        <f t="shared" ca="1" si="13"/>
        <v>00</v>
      </c>
      <c r="Y32" s="1" t="str">
        <f t="shared" ca="1" si="14"/>
        <v>AM</v>
      </c>
      <c r="Z32" s="31">
        <f t="shared" ca="1" si="15"/>
        <v>0</v>
      </c>
      <c r="AA32" s="258" t="str">
        <f t="shared" ca="1" si="16"/>
        <v/>
      </c>
      <c r="AB32" s="256" t="str">
        <f t="shared" ca="1" si="17"/>
        <v/>
      </c>
      <c r="AC32" s="256">
        <f t="shared" ca="1" si="18"/>
        <v>0.41666666666666669</v>
      </c>
      <c r="AD32" s="256" cm="1">
        <f t="array" aca="1" ref="AD32" ca="1">IF(B32&lt;=$F$4,SUM(IF(ISNUMBER(AA32:AC32),AA32:AC32)),"")</f>
        <v>0.41666666666666669</v>
      </c>
      <c r="AE32" s="68">
        <f t="shared" si="19"/>
        <v>5</v>
      </c>
      <c r="AF32" s="260" t="str">
        <f t="shared" ca="1" si="20"/>
        <v>10:05 AM</v>
      </c>
      <c r="AG32" s="260" t="str">
        <f t="shared" ca="1" si="21"/>
        <v>10:00 AM</v>
      </c>
      <c r="AH32" s="257">
        <f t="shared" ca="1" si="22"/>
        <v>0.42034444444444441</v>
      </c>
      <c r="AI32" s="257">
        <f t="shared" ca="1" si="23"/>
        <v>0.41666666666666669</v>
      </c>
      <c r="AJ32" s="1">
        <f t="shared" ca="1" si="24"/>
        <v>1</v>
      </c>
      <c r="AK32" s="260" t="str">
        <f t="shared" ca="1" si="25"/>
        <v>10:05 AM, 10:00 AM, 1</v>
      </c>
    </row>
    <row r="33" spans="1:37" ht="18" x14ac:dyDescent="0.2">
      <c r="A33" s="317">
        <f>IF(B33&lt;=$F$4,Input!D43,"")</f>
        <v>1.25</v>
      </c>
      <c r="B33" s="107">
        <v>25</v>
      </c>
      <c r="C33" s="233">
        <f t="shared" si="1"/>
        <v>1</v>
      </c>
      <c r="D33" s="130">
        <f>+TCP!HL30</f>
        <v>8</v>
      </c>
      <c r="E33" s="394">
        <f>+TCP!HM30</f>
        <v>0.28000000000000003</v>
      </c>
      <c r="F33" s="237">
        <f t="shared" ca="1" si="2"/>
        <v>1.25</v>
      </c>
      <c r="G33" s="33"/>
      <c r="H33" s="33"/>
      <c r="I33" s="33"/>
      <c r="J33" s="33"/>
      <c r="M33" s="252">
        <f t="shared" si="7"/>
        <v>8</v>
      </c>
      <c r="N33" s="239">
        <f ca="1">IF(ISNUMBER(D33),IF(P33=0,OFFSET(TCP!$M$6,0,D33),OFFSET(TCP!$M$6,MIN(M33,P33),MAX(M33,P33))),"")</f>
        <v>0.28000000000000003</v>
      </c>
      <c r="O33" s="239">
        <f t="shared" si="29"/>
        <v>1</v>
      </c>
      <c r="P33" s="240">
        <f t="shared" si="26"/>
        <v>5</v>
      </c>
      <c r="Q33" s="248">
        <f t="shared" ca="1" si="27"/>
        <v>27.07</v>
      </c>
      <c r="R33" s="258">
        <f t="shared" ca="1" si="9"/>
        <v>0.42081111111111114</v>
      </c>
      <c r="S33" s="246" t="str">
        <f t="shared" ca="1" si="10"/>
        <v>10:05 AM</v>
      </c>
      <c r="T33" s="331" t="str">
        <f ca="1">IF(B33&lt;=$F$4,TEXT(OFFSET(Input!$H$18,M33,0),"H:MM AM/PM"),"")</f>
        <v>7:00 AM</v>
      </c>
      <c r="U33" s="248" t="str">
        <f t="shared" ca="1" si="0"/>
        <v>7:00 AM</v>
      </c>
      <c r="V33" s="1">
        <f t="shared" ca="1" si="11"/>
        <v>2</v>
      </c>
      <c r="W33" s="231" t="str">
        <f t="shared" ca="1" si="12"/>
        <v>7</v>
      </c>
      <c r="X33" s="231" t="str">
        <f t="shared" ca="1" si="13"/>
        <v>00</v>
      </c>
      <c r="Y33" s="1" t="str">
        <f t="shared" ca="1" si="14"/>
        <v>AM</v>
      </c>
      <c r="Z33" s="31">
        <f t="shared" ca="1" si="15"/>
        <v>0</v>
      </c>
      <c r="AA33" s="258" t="str">
        <f t="shared" ca="1" si="16"/>
        <v/>
      </c>
      <c r="AB33" s="256" t="str">
        <f t="shared" ca="1" si="17"/>
        <v/>
      </c>
      <c r="AC33" s="256">
        <f t="shared" ca="1" si="18"/>
        <v>0.29166666666666669</v>
      </c>
      <c r="AD33" s="256" cm="1">
        <f t="array" aca="1" ref="AD33" ca="1">IF(B33&lt;=$F$4,SUM(IF(ISNUMBER(AA33:AC33),AA33:AC33)),"")</f>
        <v>0.29166666666666669</v>
      </c>
      <c r="AE33" s="68">
        <f t="shared" si="19"/>
        <v>8</v>
      </c>
      <c r="AF33" s="260" t="str">
        <f t="shared" ca="1" si="20"/>
        <v>10:05 AM</v>
      </c>
      <c r="AG33" s="260" t="str">
        <f t="shared" ca="1" si="21"/>
        <v>7:00 AM</v>
      </c>
      <c r="AH33" s="257">
        <f t="shared" ca="1" si="22"/>
        <v>0.42081111111111114</v>
      </c>
      <c r="AI33" s="257">
        <f t="shared" ca="1" si="23"/>
        <v>0.29166666666666669</v>
      </c>
      <c r="AJ33" s="1">
        <f t="shared" ca="1" si="24"/>
        <v>1</v>
      </c>
      <c r="AK33" s="260" t="str">
        <f t="shared" ca="1" si="25"/>
        <v>10:05 AM, 7:00 AM, 1</v>
      </c>
    </row>
    <row r="34" spans="1:37" ht="18" x14ac:dyDescent="0.2">
      <c r="A34" s="317">
        <f>IF(B34&lt;=$F$4,Input!D44,"")</f>
        <v>1.25</v>
      </c>
      <c r="B34" s="107">
        <v>26</v>
      </c>
      <c r="C34" s="233">
        <f t="shared" si="1"/>
        <v>1</v>
      </c>
      <c r="D34" s="130">
        <f>+TCP!HL31</f>
        <v>25</v>
      </c>
      <c r="E34" s="394">
        <f>+TCP!HM31</f>
        <v>0.19</v>
      </c>
      <c r="F34" s="237">
        <f t="shared" ca="1" si="2"/>
        <v>1.25</v>
      </c>
      <c r="G34" s="33"/>
      <c r="H34" s="33"/>
      <c r="I34" s="33"/>
      <c r="J34" s="33"/>
      <c r="M34" s="252">
        <f t="shared" si="7"/>
        <v>25</v>
      </c>
      <c r="N34" s="239">
        <f ca="1">IF(ISNUMBER(D34),IF(P34=0,OFFSET(TCP!$M$6,0,D34),OFFSET(TCP!$M$6,MIN(M34,P34),MAX(M34,P34))),"")</f>
        <v>0.19</v>
      </c>
      <c r="O34" s="239">
        <f t="shared" si="29"/>
        <v>1</v>
      </c>
      <c r="P34" s="240">
        <f t="shared" si="26"/>
        <v>8</v>
      </c>
      <c r="Q34" s="248">
        <f t="shared" ca="1" si="27"/>
        <v>27.26</v>
      </c>
      <c r="R34" s="258">
        <f t="shared" ca="1" si="9"/>
        <v>0.42112777777777777</v>
      </c>
      <c r="S34" s="246" t="str">
        <f t="shared" ca="1" si="10"/>
        <v>10:06 AM</v>
      </c>
      <c r="T34" s="331" t="str">
        <f ca="1">IF(B34&lt;=$F$4,TEXT(OFFSET(Input!$H$18,M34,0),"H:MM AM/PM"),"")</f>
        <v>8:00 AM</v>
      </c>
      <c r="U34" s="248" t="str">
        <f t="shared" ca="1" si="0"/>
        <v>8:00 AM</v>
      </c>
      <c r="V34" s="1">
        <f t="shared" ca="1" si="11"/>
        <v>2</v>
      </c>
      <c r="W34" s="231" t="str">
        <f t="shared" ca="1" si="12"/>
        <v>8</v>
      </c>
      <c r="X34" s="231" t="str">
        <f t="shared" ca="1" si="13"/>
        <v>00</v>
      </c>
      <c r="Y34" s="1" t="str">
        <f t="shared" ca="1" si="14"/>
        <v>AM</v>
      </c>
      <c r="Z34" s="31">
        <f t="shared" ca="1" si="15"/>
        <v>0</v>
      </c>
      <c r="AA34" s="258" t="str">
        <f t="shared" ca="1" si="16"/>
        <v/>
      </c>
      <c r="AB34" s="256" t="str">
        <f t="shared" ca="1" si="17"/>
        <v/>
      </c>
      <c r="AC34" s="256">
        <f t="shared" ca="1" si="18"/>
        <v>0.33333333333333331</v>
      </c>
      <c r="AD34" s="256" cm="1">
        <f t="array" aca="1" ref="AD34" ca="1">IF(B34&lt;=$F$4,SUM(IF(ISNUMBER(AA34:AC34),AA34:AC34)),"")</f>
        <v>0.33333333333333331</v>
      </c>
      <c r="AE34" s="68">
        <f t="shared" si="19"/>
        <v>25</v>
      </c>
      <c r="AF34" s="260" t="str">
        <f t="shared" ca="1" si="20"/>
        <v>10:06 AM</v>
      </c>
      <c r="AG34" s="260" t="str">
        <f t="shared" ca="1" si="21"/>
        <v>8:00 AM</v>
      </c>
      <c r="AH34" s="257">
        <f t="shared" ca="1" si="22"/>
        <v>0.42112777777777777</v>
      </c>
      <c r="AI34" s="257">
        <f t="shared" ca="1" si="23"/>
        <v>0.33333333333333331</v>
      </c>
      <c r="AJ34" s="1">
        <f t="shared" ca="1" si="24"/>
        <v>1</v>
      </c>
      <c r="AK34" s="260" t="str">
        <f t="shared" ca="1" si="25"/>
        <v>10:06 AM, 8:00 AM, 1</v>
      </c>
    </row>
    <row r="35" spans="1:37" ht="18" x14ac:dyDescent="0.2">
      <c r="A35" s="317">
        <f>IF(B35&lt;=$F$4,Input!D45,"")</f>
        <v>1.25</v>
      </c>
      <c r="B35" s="107">
        <v>27</v>
      </c>
      <c r="C35" s="233">
        <f t="shared" si="1"/>
        <v>1</v>
      </c>
      <c r="D35" s="130">
        <f>+TCP!HL32</f>
        <v>11</v>
      </c>
      <c r="E35" s="394">
        <f>+TCP!HM32</f>
        <v>4.72</v>
      </c>
      <c r="F35" s="237">
        <f t="shared" ca="1" si="2"/>
        <v>1.25</v>
      </c>
      <c r="G35" s="33"/>
      <c r="H35" s="33"/>
      <c r="I35" s="33"/>
      <c r="J35" s="33"/>
      <c r="M35" s="252">
        <f t="shared" si="7"/>
        <v>11</v>
      </c>
      <c r="N35" s="239">
        <f ca="1">IF(ISNUMBER(D35),IF(P35=0,OFFSET(TCP!$M$6,0,D35),OFFSET(TCP!$M$6,MIN(M35,P35),MAX(M35,P35))),"")</f>
        <v>1.1599999999999999</v>
      </c>
      <c r="O35" s="239">
        <f t="shared" si="29"/>
        <v>1</v>
      </c>
      <c r="P35" s="240">
        <f t="shared" si="26"/>
        <v>25</v>
      </c>
      <c r="Q35" s="248">
        <f t="shared" ca="1" si="27"/>
        <v>28.42</v>
      </c>
      <c r="R35" s="258">
        <f t="shared" ca="1" si="9"/>
        <v>0.42306111111111111</v>
      </c>
      <c r="S35" s="246" t="str">
        <f t="shared" ca="1" si="10"/>
        <v>10:09 AM</v>
      </c>
      <c r="T35" s="331" t="str">
        <f ca="1">IF(B35&lt;=$F$4,TEXT(OFFSET(Input!$H$18,M35,0),"H:MM AM/PM"),"")</f>
        <v>10:00 AM</v>
      </c>
      <c r="U35" s="248" t="str">
        <f t="shared" ca="1" si="0"/>
        <v>10:00 AM</v>
      </c>
      <c r="V35" s="1">
        <f t="shared" ca="1" si="11"/>
        <v>3</v>
      </c>
      <c r="W35" s="231" t="str">
        <f t="shared" ca="1" si="12"/>
        <v>10</v>
      </c>
      <c r="X35" s="231" t="str">
        <f t="shared" ca="1" si="13"/>
        <v>00</v>
      </c>
      <c r="Y35" s="1" t="str">
        <f t="shared" ca="1" si="14"/>
        <v>AM</v>
      </c>
      <c r="Z35" s="31">
        <f t="shared" ca="1" si="15"/>
        <v>0</v>
      </c>
      <c r="AA35" s="258" t="str">
        <f t="shared" ca="1" si="16"/>
        <v/>
      </c>
      <c r="AB35" s="256" t="str">
        <f t="shared" ca="1" si="17"/>
        <v/>
      </c>
      <c r="AC35" s="256">
        <f t="shared" ca="1" si="18"/>
        <v>0.41666666666666669</v>
      </c>
      <c r="AD35" s="256" cm="1">
        <f t="array" aca="1" ref="AD35" ca="1">IF(B35&lt;=$F$4,SUM(IF(ISNUMBER(AA35:AC35),AA35:AC35)),"")</f>
        <v>0.41666666666666669</v>
      </c>
      <c r="AE35" s="68">
        <f t="shared" si="19"/>
        <v>11</v>
      </c>
      <c r="AF35" s="260" t="str">
        <f t="shared" ca="1" si="20"/>
        <v>10:09 AM</v>
      </c>
      <c r="AG35" s="260" t="str">
        <f t="shared" ca="1" si="21"/>
        <v>10:00 AM</v>
      </c>
      <c r="AH35" s="257">
        <f t="shared" ca="1" si="22"/>
        <v>0.42306111111111111</v>
      </c>
      <c r="AI35" s="257">
        <f t="shared" ca="1" si="23"/>
        <v>0.41666666666666669</v>
      </c>
      <c r="AJ35" s="1">
        <f t="shared" ca="1" si="24"/>
        <v>1</v>
      </c>
      <c r="AK35" s="260" t="str">
        <f t="shared" ca="1" si="25"/>
        <v>10:09 AM, 10:00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2025-04-19T19:53:48Z</dcterms:modified>
</cp:coreProperties>
</file>